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5600" windowHeight="7845" activeTab="2"/>
  </bookViews>
  <sheets>
    <sheet name="Trang bìa" sheetId="1" r:id="rId1"/>
    <sheet name="Ý kiến KT" sheetId="2" r:id="rId2"/>
    <sheet name="BCDKT" sheetId="3" r:id="rId3"/>
    <sheet name="KQKD" sheetId="4" r:id="rId4"/>
    <sheet name="LCTT-TT" sheetId="5" r:id="rId5"/>
    <sheet name="LCTT-GT" sheetId="6" r:id="rId6"/>
    <sheet name="TMBCTC" sheetId="7" r:id="rId7"/>
  </sheets>
  <definedNames/>
  <calcPr fullCalcOnLoad="1"/>
</workbook>
</file>

<file path=xl/comments7.xml><?xml version="1.0" encoding="utf-8"?>
<comments xmlns="http://schemas.openxmlformats.org/spreadsheetml/2006/main">
  <authors>
    <author>pttminh</author>
  </authors>
  <commentList>
    <comment ref="F492" authorId="0">
      <text>
        <r>
          <rPr>
            <b/>
            <sz val="9"/>
            <rFont val="Tahoma"/>
            <family val="2"/>
          </rPr>
          <t>pttminh:</t>
        </r>
        <r>
          <rPr>
            <sz val="9"/>
            <rFont val="Tahoma"/>
            <family val="2"/>
          </rPr>
          <t xml:space="preserve">
Trích quỹ khen thưởng phúc lợi</t>
        </r>
      </text>
    </comment>
    <comment ref="F500" authorId="0">
      <text>
        <r>
          <rPr>
            <b/>
            <sz val="9"/>
            <rFont val="Tahoma"/>
            <family val="2"/>
          </rPr>
          <t>pttminh:</t>
        </r>
        <r>
          <rPr>
            <sz val="9"/>
            <rFont val="Tahoma"/>
            <family val="2"/>
          </rPr>
          <t xml:space="preserve">
Trích quỹ khen thưởng phúc lợi</t>
        </r>
      </text>
    </comment>
    <comment ref="I627" authorId="0">
      <text>
        <r>
          <rPr>
            <b/>
            <sz val="9"/>
            <rFont val="Tahoma"/>
            <family val="2"/>
          </rPr>
          <t>pttminh:</t>
        </r>
        <r>
          <rPr>
            <sz val="9"/>
            <rFont val="Tahoma"/>
            <family val="2"/>
          </rPr>
          <t xml:space="preserve">
Trừ khấu hao HT TK154</t>
        </r>
      </text>
    </comment>
  </commentList>
</comments>
</file>

<file path=xl/sharedStrings.xml><?xml version="1.0" encoding="utf-8"?>
<sst xmlns="http://schemas.openxmlformats.org/spreadsheetml/2006/main" count="1118" uniqueCount="858">
  <si>
    <t>Chỉ tiêu</t>
  </si>
  <si>
    <t>III. Các khoản phải thu ngắn hạn</t>
  </si>
  <si>
    <t>IV. Hàng tồn kho</t>
  </si>
  <si>
    <t>V. Tài sản ngắn hạn khác</t>
  </si>
  <si>
    <t>II. Tài sản cố định</t>
  </si>
  <si>
    <t>III. Bất động sản đầu tư</t>
  </si>
  <si>
    <t>I. Nợ ngắn hạn</t>
  </si>
  <si>
    <t>II. Nợ dài hạn</t>
  </si>
  <si>
    <t>I. Vốn chủ sở hữu</t>
  </si>
  <si>
    <t>Mã số</t>
  </si>
  <si>
    <t>Số đầu năm</t>
  </si>
  <si>
    <t>2. Các khoản giảm trừ doanh thu</t>
  </si>
  <si>
    <t>I. Lưu chuyển tiền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</si>
  <si>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</si>
  <si>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</si>
  <si>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</si>
  <si>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</si>
  <si>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</si>
  <si>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</si>
  <si>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</si>
  <si>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</si>
  <si>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</si>
  <si>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</si>
  <si>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</si>
  <si>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</si>
  <si>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</si>
  <si>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</si>
  <si>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</si>
  <si>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 xml:space="preserve">Kỳ báo cáo: </t>
  </si>
  <si>
    <t xml:space="preserve">Năm: </t>
  </si>
  <si>
    <t>STT</t>
  </si>
  <si>
    <t>Nội dung</t>
  </si>
  <si>
    <t>Tên sheet</t>
  </si>
  <si>
    <t>Bảng cân đối kế toán</t>
  </si>
  <si>
    <t>Báo cáo kết quả hoạt động kinh doanh</t>
  </si>
  <si>
    <t>Ghi chú</t>
  </si>
  <si>
    <t>Không đổi tên sheet</t>
  </si>
  <si>
    <t>Những chỉ tiêu không có số liệu có thể không phải trình bày nhưng không được đánh lại “Mã chỉ tiêu”.</t>
  </si>
  <si>
    <t>Lập, ngày … tháng … năm …</t>
  </si>
  <si>
    <t>Người lập biểu</t>
  </si>
  <si>
    <t>Kế toán trưởng</t>
  </si>
  <si>
    <t>Giám đốc</t>
  </si>
  <si>
    <t>(Ký, họ tên)</t>
  </si>
  <si>
    <t>(Ký, họ tên, đóng dấu)</t>
  </si>
  <si>
    <t>Nội dung kiểm toán</t>
  </si>
  <si>
    <t>Người đại diện KT</t>
  </si>
  <si>
    <t>Chức vụ</t>
  </si>
  <si>
    <t>Giấy CN</t>
  </si>
  <si>
    <t>Người kiểm toán</t>
  </si>
  <si>
    <t>Ngày kiểm toán</t>
  </si>
  <si>
    <t>Không xóa cột trên sheet</t>
  </si>
  <si>
    <t>3.Tiền chi cho vay, mua các công cụ nợ của đơn vị khác</t>
  </si>
  <si>
    <t>4.Tiền thu hồi cho vay, bán lại các công cụ nợ của đơn vị khác</t>
  </si>
  <si>
    <t>TÀI SẢN</t>
  </si>
  <si>
    <t>1. Lợi nhuận trước thuế</t>
  </si>
  <si>
    <t>2. Điều chỉnh cho các khoản</t>
  </si>
  <si>
    <t xml:space="preserve">  Đơn vị tính: Đồng VN</t>
  </si>
  <si>
    <t>I. Tiền và các khoản tương đương tiền</t>
  </si>
  <si>
    <t xml:space="preserve">      - Nguyên giá</t>
  </si>
  <si>
    <t>II. Nguồn kinh phí và quỹ khác</t>
  </si>
  <si>
    <t xml:space="preserve">  1. Nguồn kinh phí </t>
  </si>
  <si>
    <t xml:space="preserve">  2. Nguồn kinh phí đã hình thành TSCĐ</t>
  </si>
  <si>
    <t xml:space="preserve">BÁO CÁO KẾT QUẢ HOẠT ĐỘNG KINH DOANH </t>
  </si>
  <si>
    <t xml:space="preserve">                                                                          </t>
  </si>
  <si>
    <t>Đơn vị tính: đồng VND</t>
  </si>
  <si>
    <t>CHỈ TIÊU</t>
  </si>
  <si>
    <t>1. Doanh thu bán hàng và cung cấp dịch vụ</t>
  </si>
  <si>
    <t>4. Giá vốn hàng bán</t>
  </si>
  <si>
    <t>6. Doanh thu hoạt động tài chính</t>
  </si>
  <si>
    <t>7. Chi phí tài chính</t>
  </si>
  <si>
    <t>8. Chi phí bán hàng</t>
  </si>
  <si>
    <t>9. Chi phí quản lý doanh nghiệp</t>
  </si>
  <si>
    <t>11. Thu nhập khác</t>
  </si>
  <si>
    <t>12. Chi phí khác</t>
  </si>
  <si>
    <t>13. Lợi nhuận khác (40 = 31 - 32)</t>
  </si>
  <si>
    <t xml:space="preserve">   </t>
  </si>
  <si>
    <t>BÁO CÁO LƯU CHUYỂN TIỀN TỆ</t>
  </si>
  <si>
    <t>(Theo phương pháp trực tiếp) (*)</t>
  </si>
  <si>
    <t xml:space="preserve">                                                                                       Đơn vị tính: đồng VND</t>
  </si>
  <si>
    <t>1. Tiền thu từ bán hàng, cung cấp dịch vụ và doanh thu khác</t>
  </si>
  <si>
    <t>2. Tiền chi trả cho người cung cấp hàng hóa và dịch vụ</t>
  </si>
  <si>
    <t>3. Tiền chi trả cho người lao động</t>
  </si>
  <si>
    <t>6. Tiền thu khác từ hoạt động kinh doanh</t>
  </si>
  <si>
    <t>7. Tiền chi khác cho hoạt động kinh doanh</t>
  </si>
  <si>
    <t>(Theo phương pháp gián tiếp) (*)</t>
  </si>
  <si>
    <t>3. Lợi nhuận từ hoạt động kinh doanh trước thay đổi vốn lưu động</t>
  </si>
  <si>
    <t>Số cuối kỳ</t>
  </si>
  <si>
    <t>BẢNG CÂN ĐỐI KẾ TOÁN QUÝ/BÁN NIÊN</t>
  </si>
  <si>
    <t>Kỳ này Năm nay</t>
  </si>
  <si>
    <t>Kỳ này Năm trước</t>
  </si>
  <si>
    <t>BÁO CÁO TÀI CHÍNH CÔNG TY ĐẠI CHÚNG</t>
  </si>
  <si>
    <t>Thuyết minh</t>
  </si>
  <si>
    <t>Thuyế minh</t>
  </si>
  <si>
    <t>BCDKT</t>
  </si>
  <si>
    <t>KQKD</t>
  </si>
  <si>
    <t>LCTT-TT</t>
  </si>
  <si>
    <t>LCTT-GT</t>
  </si>
  <si>
    <t>Báo cáo lưu chuyển tiền tệ trực tiếp</t>
  </si>
  <si>
    <t>Báo cáo lưu chuyển tiền tệ gián tiếp</t>
  </si>
  <si>
    <t>A - TÀI SẢN NGẮN HẠN</t>
  </si>
  <si>
    <t xml:space="preserve">1. Tiền </t>
  </si>
  <si>
    <t>2. Các khoản tương đương tiền</t>
  </si>
  <si>
    <t>II. Đầu tư tài chính ngắn hạn</t>
  </si>
  <si>
    <t>1. Chứng khoán kinh doanh</t>
  </si>
  <si>
    <t xml:space="preserve">2. Dự phòng giảm giá chứng khoán kinh doanh (*) </t>
  </si>
  <si>
    <t>3. Đầu tư nắm giữ đến ngày đáo hạn</t>
  </si>
  <si>
    <t xml:space="preserve">1. Phải thu ngắn hạn của khách hàng </t>
  </si>
  <si>
    <t>2. Trả trước cho người bán ngắn hạn</t>
  </si>
  <si>
    <t>3. Phải thu nội bộ ngắn hạn</t>
  </si>
  <si>
    <t>4. Phải thu theo tiến độ kế hoạch hợp đồng xây dựng</t>
  </si>
  <si>
    <t>5. Phải thu về cho vay ngắn hạn</t>
  </si>
  <si>
    <t>6. Phải thu ngắn hạn khác</t>
  </si>
  <si>
    <t>7. Dự phòng phải thu ngắn hạn khó đòi (*)</t>
  </si>
  <si>
    <t>8. Tài sản thiếu chờ xử lý</t>
  </si>
  <si>
    <t>1. Hàng tồn kho</t>
  </si>
  <si>
    <t>2. Dự phòng giảm giá hàng tồn kho (*)</t>
  </si>
  <si>
    <t xml:space="preserve">1. Chi phí trả trước ngắn hạn </t>
  </si>
  <si>
    <t>2. Thuế GTGT được khấu trừ</t>
  </si>
  <si>
    <t>3. Thuế và các khoản khác phải thu Nhà nước</t>
  </si>
  <si>
    <t>4. Giao dịch mua bán lại trái phiếu Chính phủ</t>
  </si>
  <si>
    <t>5. Tài sản ngắn hạn khác</t>
  </si>
  <si>
    <t>B - TÀI SẢN DÀI HẠN</t>
  </si>
  <si>
    <t xml:space="preserve">I. Các khoản phải thu dài hạn </t>
  </si>
  <si>
    <t>1. Phải thu dài hạn của khách hàng</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</si>
  <si>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</si>
  <si>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</si>
  <si>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</si>
  <si>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</si>
  <si>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</si>
  <si>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 (*)</t>
  </si>
  <si>
    <t>1. Tài sản cố định hữu hình</t>
  </si>
  <si>
    <t xml:space="preserve">      - Giá trị hao mòn luỹ kế (*)</t>
  </si>
  <si>
    <t>2. Tài sản cố định thuê tài chính</t>
  </si>
  <si>
    <t>3. Tài sản cố định vô hình</t>
  </si>
  <si>
    <t xml:space="preserve">IV. Tài sản dở dang dài hạn </t>
  </si>
  <si>
    <t xml:space="preserve">1. Chi phí sản xuất, kinh doanh dở dang dài hạn </t>
  </si>
  <si>
    <t>2. Chi phí xây dựng cơ bản dở dang</t>
  </si>
  <si>
    <t>V. Đầu tư tài chính dài hạn</t>
  </si>
  <si>
    <t xml:space="preserve">1. Đầu tư vào công ty con </t>
  </si>
  <si>
    <t>2. Đầu tư vào công ty liên doanh, liên kết</t>
  </si>
  <si>
    <t>3. Đầu tư góp vốn vào đơn vị khác</t>
  </si>
  <si>
    <t>4. Dự phòng đầu tư tài chính dài hạn (*)</t>
  </si>
  <si>
    <t>5. Đầu tư nắm giữ đến ngày đáo hạn</t>
  </si>
  <si>
    <t>VI. Tài sản dài hạn khác</t>
  </si>
  <si>
    <t>1. Chi phí trả trước dài hạn</t>
  </si>
  <si>
    <t>2. Tài sản thuế thu nhập hoãn lại</t>
  </si>
  <si>
    <t>3. Thiết bị, vật tư, phụ tùng thay thế dài hạn</t>
  </si>
  <si>
    <t>4. Tài sản dài hạn khác</t>
  </si>
  <si>
    <t>TỔNG CỘNG TÀI SẢN (270 = 100 + 200)</t>
  </si>
  <si>
    <t>C - NỢ PHẢI TRẢ</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</si>
  <si>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</si>
  <si>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</si>
  <si>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</si>
  <si>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</si>
  <si>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</si>
  <si>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</si>
  <si>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</si>
  <si>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 xml:space="preserve">8. Doanh thu chưa thực hiện ngắn hạn </t>
  </si>
  <si>
    <t>9. Phải trả ngắn hạn khác</t>
  </si>
  <si>
    <t>10. Vay và nợ thuê tài chính ngắn hạn</t>
  </si>
  <si>
    <t xml:space="preserve">11. Dự phòng phải trả ngắn hạn </t>
  </si>
  <si>
    <t xml:space="preserve">12. Quỹ khen thưởng, phúc lợi </t>
  </si>
  <si>
    <t>13. Quỹ bình ổn giá</t>
  </si>
  <si>
    <t>14. Giao dịch mua bán lại trái phiếu Chính phủ</t>
  </si>
  <si>
    <t>1. Phải trả người bán dài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</si>
  <si>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</si>
  <si>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</si>
  <si>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</si>
  <si>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</si>
  <si>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</si>
  <si>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</si>
  <si>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</si>
  <si>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</si>
  <si>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</si>
  <si>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 xml:space="preserve">11. Thuế thu nhập hoãn lại phải trả </t>
  </si>
  <si>
    <t xml:space="preserve">12. Dự phòng phải trả dài hạn </t>
  </si>
  <si>
    <t>13. Quỹ phát triển khoa học và công nghệ</t>
  </si>
  <si>
    <t>D - VỐN CHỦ SỞ HỮU</t>
  </si>
  <si>
    <t>1. Vốn góp của chủ sở hữu</t>
  </si>
  <si>
    <t xml:space="preserve">    - Cổ phiếu phổ thông có quyền biểu quyết</t>
  </si>
  <si>
    <t>411a</t>
  </si>
  <si>
    <t xml:space="preserve">    - Cổ phiếu ưu đãi</t>
  </si>
  <si>
    <t>411b</t>
  </si>
  <si>
    <t>2. Thặng dư vốn cổ phần</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</si>
  <si>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</si>
  <si>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</si>
  <si>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</si>
  <si>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</si>
  <si>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</si>
  <si>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</si>
  <si>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</si>
  <si>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</si>
  <si>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</si>
  <si>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</si>
  <si>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421a</t>
  </si>
  <si>
    <t xml:space="preserve">     - LNST chưa phân phối kỳ này</t>
  </si>
  <si>
    <t>421b</t>
  </si>
  <si>
    <t>12. Nguồn vốn đầu tư XDCB</t>
  </si>
  <si>
    <t>Tổng cộng nguồn vốn (440 = 300 + 400)</t>
  </si>
  <si>
    <t>3. Doanh thu thuần về bán hàng và cung cấp dịch vụ (10= 01-02)</t>
  </si>
  <si>
    <t>5. Lợi nhuận gộp về bán hàng và cung cấp dịch vụ (20=10 - 11)</t>
  </si>
  <si>
    <r>
      <t xml:space="preserve">  - Trong đó:</t>
    </r>
    <r>
      <rPr>
        <sz val="13"/>
        <rFont val="Times New Roman"/>
        <family val="1"/>
      </rPr>
      <t xml:space="preserve"> Chi phí lãi vay </t>
    </r>
  </si>
  <si>
    <t>10 Lợi nhuận thuần từ hoạt động kinh doanh {30 = 20 + (21-22)-(25+26)}</t>
  </si>
  <si>
    <t>14. Tổng lợi nhuận kế toán trước thuế (50 = 30 + 40)</t>
  </si>
  <si>
    <t>15. Chi phí thuế TNDN hiện hành</t>
  </si>
  <si>
    <t>16. Chi phí thuế TNDN hoãn lại</t>
  </si>
  <si>
    <t>17. Lợi nhuận sau thuế thu nhập doanh nghiệp (60=50 – 51 - 52)</t>
  </si>
  <si>
    <t>18. Lãi cơ bản trên cổ phiếu (*)</t>
  </si>
  <si>
    <t>19. Lãi suy giảm trên cổ phiếu (*)</t>
  </si>
  <si>
    <t>3. Tiền thu từ đi vay</t>
  </si>
  <si>
    <t>5. Tiền trả nợ gốc thuê tài chính</t>
  </si>
  <si>
    <t>4. Tiền lãi vay đã trả</t>
  </si>
  <si>
    <t>5. Thuế thu nhập doanh nghiệp đã nộp</t>
  </si>
  <si>
    <t>1. Tiền thu từ phát hành cổ phiếu, nhận vốn góp của chủ sở hữu</t>
  </si>
  <si>
    <t xml:space="preserve">2. Tiền trả lại vốn góp cho các chủ sở hữu, mua lại cổ phiếu  của doanh nghiệp đã phát hành   </t>
  </si>
  <si>
    <t>4. Tiền trả nợ gốc vay</t>
  </si>
  <si>
    <t>- Khấu hao TSCĐ và BĐSĐT</t>
  </si>
  <si>
    <t>- Các khoản dự phòng</t>
  </si>
  <si>
    <t>- Lãi, lỗ chênh lệch tỷ giá hối đoái do đánh giá lại các khoản mục tiền tệ có gốc ngoại tệ</t>
  </si>
  <si>
    <t>- Lãi, lỗ từ hoạt động đầu tư</t>
  </si>
  <si>
    <t>- Chi phí lãi vay</t>
  </si>
  <si>
    <t xml:space="preserve">- Các khoản điều chỉnh khác </t>
  </si>
  <si>
    <t>- Tăng, giảm các khoản phải thu</t>
  </si>
  <si>
    <t>- Tăng, giảm hàng tồn kho</t>
  </si>
  <si>
    <t>10</t>
  </si>
  <si>
    <t>- Tăng, giảm các khoản phải trả (Không kể lãi vay phải trả, thuế thu nhập doanh nghiệp phải nộp)</t>
  </si>
  <si>
    <t>11</t>
  </si>
  <si>
    <t>- Tăng, giảm chi phí trả trước</t>
  </si>
  <si>
    <t>12</t>
  </si>
  <si>
    <t>- Tăng, giảm chứng khoán kinh doanh</t>
  </si>
  <si>
    <t>13</t>
  </si>
  <si>
    <t>- Tiền lãi vay đã trả</t>
  </si>
  <si>
    <t>- Thuế thu nhập doanh nghiệp đã nộp</t>
  </si>
  <si>
    <t>- Tiền thu khác từ hoạt động kinh doanh</t>
  </si>
  <si>
    <t>- Tiền chi khác cho hoạt động kinh doanh</t>
  </si>
  <si>
    <t>Lũy kế từ đầu năm đến cuối kỳ này Năm nay</t>
  </si>
  <si>
    <t>Lũy kế từ đầu năm  đến cuối kỳ này Năm trước</t>
  </si>
  <si>
    <t>Lũy kế từ đầu năm đến cuối kỳ Năm nay</t>
  </si>
  <si>
    <t>Lũy kế từ đầu năm đến cuối kỳ Năm trước</t>
  </si>
  <si>
    <t xml:space="preserve">TỔNG CÔNG TY PHÂN BÓN VÀ HÓA CHẤT DẦU KHÍ - CÔNG TY CỔ PHẦN </t>
  </si>
  <si>
    <t>CÔNG TY CỔ PHẦN PHÂN BÓN VÀ HÓA CHẤT DẦU KHÍ MIỀN TRUNG</t>
  </si>
  <si>
    <t>Lô A2, Cụm công nghiệp Nhơn Bình, Phường Nhơn Bình, Thành phố Quy Nhơn, Tỉnh Bình Định</t>
  </si>
  <si>
    <t>BẢN THUYẾT MINH BÁO CÁO TÀI CHÍNH</t>
  </si>
  <si>
    <t>QUÝ IV NĂM 2015</t>
  </si>
  <si>
    <t>I. Đặc điểm hoạt động của doanh nghiệp</t>
  </si>
  <si>
    <t>1. Hình thức sở hữu vốn : Công ty cổ phần, Nhà nước nắm giữ dưới 50%.</t>
  </si>
  <si>
    <t>2. Lĩnh vực kinh doanh : Nông sản, Phân bón và hóa chất (trừ hóa chất có tính độc hại mạnh).</t>
  </si>
  <si>
    <t>3. Ngành nghề kinh doanh : Mua bán hàng nông, lâm sản; Mua bán các loại phân bón, các sản phẩm hóa chất; Dịch vụ kỹ thuật trong sản xuất kinh doanh phân bón và các sản phẩm hóa chất có liên quan; kinh doanh vận tải hàng hóa bằng xe ô tô, đường thủy nội địa; Kinh doanh kho bãi.</t>
  </si>
  <si>
    <t xml:space="preserve">4. Chu kỳ sản xuất, kinh doanh thông thường </t>
  </si>
  <si>
    <t>5. Đặc điểm hoạt động của doanh nghiệp trong năm tài chính có ảnh hưởng đến báo cáo tài chính.</t>
  </si>
  <si>
    <t>6. Cấu trúc doanh nghiệp</t>
  </si>
  <si>
    <t xml:space="preserve"> - Danh sách các công ty con;</t>
  </si>
  <si>
    <t xml:space="preserve"> - Danh sách các công ty liên doanh, liên kết;</t>
  </si>
  <si>
    <t xml:space="preserve"> - Danh sách các đơn vị trực thuộc không có tư cách pháp nhân hạch toán phụ thuộc.</t>
  </si>
  <si>
    <t xml:space="preserve">   Công ty có 2 Chi nhánh hạch toán phụ thuộc và hoạt động tại Đăk Lăk và Quảng Nam</t>
  </si>
  <si>
    <t>7. Tuyên bố về khả năng so sánh thông tin trên báo cáo tài chính</t>
  </si>
  <si>
    <t>II. Kỳ kế toán, đơn vị tiền tệ sử dụng trong kế toán</t>
  </si>
  <si>
    <t>1. Kỳ kế toán năm : Bắt đầu từ ngày 01/01/2015 kết thúc vào ngày 31/12/2015</t>
  </si>
  <si>
    <t>2. Đơn vị tiền tệ sử dụng trong kế toán : Đồng Việt Nam.</t>
  </si>
  <si>
    <t>III. Chuẩn mực và Chế dộ kế toán áp dụng</t>
  </si>
  <si>
    <t>1- Chế độ kế toán áp dụng : Chế độ Kế toán Việt Nam áp theo TT số 200/2014/TT-BTC ngày 22/12/2014 của Bộ Bộ Tài chính.</t>
  </si>
  <si>
    <t>2- Tuyên bố về việc tuân thủ Chuẩn mực kế toán và Chế độ kế toán</t>
  </si>
  <si>
    <t xml:space="preserve"> Việc lập báo cáo tài chính tuân thủ theo chuẩn mực kế toán, chế độ kế toán doanh nghiệp Việt Nam và các quy định pháp lý có liên quan </t>
  </si>
  <si>
    <t>3- Hình thức kế toán áp dụng: Hình thức kế toán trên máy vi tính</t>
  </si>
  <si>
    <t>IV. Các chính sách kế toán áp dụng trường hợp doanh nghiệp đáp ứng giả định hoạt động liên tục</t>
  </si>
  <si>
    <t>1- Nguyên tắc chuyển đổi Báo cáo tài chính bằng ngoại tệ sang Đồng Việt Nam; Ảnh hưởng (nếu có) do việc chuyển đổi Báo cáo tài chính từ đồng ngoại tệ sang Đồng Việt Nam</t>
  </si>
  <si>
    <t>2- Các loại tỷ giá hối đoái áp dụng trong kế toán</t>
  </si>
  <si>
    <r>
      <t>3- Nguyên tắc xác định lãi suất thực tế (lãi suất hiệu lực) dùng để chiết khấu dòng tiền:</t>
    </r>
    <r>
      <rPr>
        <sz val="10"/>
        <rFont val="Times New Roman"/>
        <family val="1"/>
      </rPr>
      <t xml:space="preserve"> Ghi nhận theo phát sinh thực tế</t>
    </r>
  </si>
  <si>
    <r>
      <t xml:space="preserve">4- Nguyên tắc ghi nhận các khoản tiền và các khoản tương đương tiền: </t>
    </r>
    <r>
      <rPr>
        <sz val="10"/>
        <rFont val="Times New Roman"/>
        <family val="1"/>
      </rPr>
      <t>Ghi nhận theo phát sinh thực tế</t>
    </r>
  </si>
  <si>
    <t>Tiền và các khoản tương đương tiền bao gồm tiền mặt tại quỹ, các khoản tiền gửi không kỳ hạn có khả năng thanh khoản cao, dễ dàng chuyển đổi thành tiền và ít rủi ro liên quan đến việc biến động giá trị.</t>
  </si>
  <si>
    <t>5- Nguyên tắc kế toán các khoản đầu tư tài chính</t>
  </si>
  <si>
    <t>- Các khoản đầu tư vào công ty con, công ty liên kết, vốn góp vào cơ sở kinh doanh đồng kiểm soát :</t>
  </si>
  <si>
    <t>- Các khoản đầu tư chứng khoán ngắn hạn : Ghi nhận theo giá gốc</t>
  </si>
  <si>
    <t>- Các khoản đầu tư ngắn hạn, dài hạn khác : Ghi nhận theo giá gốc</t>
  </si>
  <si>
    <t>- Phương pháp lập dự phòng giảm giá đầu tư ngắn hạn, dài hạn : Ghi nhận theo giá gốc</t>
  </si>
  <si>
    <t>6- Nguyên tắc kế toán nợ phải thu:</t>
  </si>
  <si>
    <t>- Ghi nhận theo thực tế phát sinh</t>
  </si>
  <si>
    <t>- Ghi nhận chi tiết theo từng đối tượng</t>
  </si>
  <si>
    <t>- Ghi nhận các khoản chắc chắn thu được trong tương lai</t>
  </si>
  <si>
    <t xml:space="preserve">7- Nguyên tắc ghi nhận hàng tồn kho : </t>
  </si>
  <si>
    <t>- Nguyên tắc ghi nhận hàng tồn kho : Theo giá gốc</t>
  </si>
  <si>
    <t>- Phương pháp tính giá trị hàng tồn kho : Kiểm kê thường xuyên.</t>
  </si>
  <si>
    <t>- Phương pháp hạch toán hàng tồn kho : Bình quân cuối kỳ.</t>
  </si>
  <si>
    <t xml:space="preserve">- Phương pháp lập dự phòng giảm giá hàng tồn kho </t>
  </si>
  <si>
    <t>8- Nguyên tắc ghi nhận và khấu hao TSCĐ và bất động sản đầu tư :</t>
  </si>
  <si>
    <t>- Nguyên tắc ghi nhận TSCĐ (hữu hình, vô hình, thuê tài chính) : Ghi nhận giá trị TSCĐ theo nguyên giá</t>
  </si>
  <si>
    <t xml:space="preserve"> Tài sản cố định được thể hiện theo nguyên giá trừ hao mòn lũy kế. Nguyên giá tài sản cố định bao gồm toàn bộ các chi phí mà Công ty bỏ ra để có được tài sản cố định tính đến thời điểm đưa tài sản đó vào trạng thái sử dụng.</t>
  </si>
  <si>
    <t>- Phương pháp khấu hao TSCĐ (hữu hình, vô hình, thuê tài chính) : Theo đường thẳng.</t>
  </si>
  <si>
    <t>9- Nguyên tắc kế toán các hợp đồng hợp tác kinh doanh</t>
  </si>
  <si>
    <t>10- Nguyên tắc kế toán thuế TNDN hoãn lại:</t>
  </si>
  <si>
    <t>- 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chỉ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</si>
  <si>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 Giá trị ghi sổ của tài sản thuế thu nhập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t>
  </si>
  <si>
    <t>11- Nguyên tắc kế toán chi phí trả trước:</t>
  </si>
  <si>
    <t>- Chi phí trả trước là các chi phí, công cụ dụng cụ được đưa vào sử dụng trong nhiều kỳ</t>
  </si>
  <si>
    <t>- Chi phí trả trước được phân bổ theo phương pháp đường thẳng và thời gian tối đa không quá 3 năm</t>
  </si>
  <si>
    <t>12- Nguyên tắc kế toán nợ phải trả:</t>
  </si>
  <si>
    <t>- Ghi nhận các khoản chắc chắn phải trả trong tương lai</t>
  </si>
  <si>
    <r>
      <t xml:space="preserve">13- Nguyên tắc ghi nhận vay và nợ phải trả thuê tài chính: </t>
    </r>
    <r>
      <rPr>
        <sz val="10"/>
        <rFont val="Times New Roman"/>
        <family val="1"/>
      </rPr>
      <t>Ghi nhận theo phát sinh thực tế</t>
    </r>
  </si>
  <si>
    <t>14- Nguyên tắc ghi nhận và vốn hóa các khoản chi phí đi vay :</t>
  </si>
  <si>
    <t>- Nguyên tắc ghi nhận chi phí đi vay : Được ghi nhận vào chi phí SXKD trong kỳ khi phát sinh</t>
  </si>
  <si>
    <t>- Tỷ lệ vốn hóa được sử dụng để xác định chi phí đi vay được vốn hóa trong kỳ :</t>
  </si>
  <si>
    <t>15- Nguyên tắc ghi nhận chi phí phải trả :</t>
  </si>
  <si>
    <t>-  Các khoản phải trả thương mại và các khoản phải trả khác được ghi nhận theo hóa đơn, chứng từ</t>
  </si>
  <si>
    <t>16- Nguyên tắc và phương pháp ghi nhận các khoản dự phòng phải trả:</t>
  </si>
  <si>
    <t>-  Ước tính những chi phí phải trả trong tương lai theo nghĩa vụ</t>
  </si>
  <si>
    <t>17- Nguyên tắc ghi nhận doanh thu chưa thực hiện</t>
  </si>
  <si>
    <t>18- Nguyên tắc ghi nhận trái phiếu chuyển đổi</t>
  </si>
  <si>
    <t>19- Nguyên tắc ghi nhận vốn chủ sở hữu :</t>
  </si>
  <si>
    <t>- Nguyên tắc ghi nhận  vốn đầu tư của chủ sở hữu, thặng dư vốn CP, vốn khác của CSH : Ghi nhận theo số vốn thực góp của CSH</t>
  </si>
  <si>
    <t>- Nguyên tắc ghi nhận chênh lệch đánh giá lại tài sản</t>
  </si>
  <si>
    <t>- Nguyên tắc ghi nhận chênh lệch tỷ giá :</t>
  </si>
  <si>
    <t>- Nguyên tắc ghi nhận lợi nhuận chưa phân phối : Các quỹ được trích lập và sử dụng theo điều lệ Công ty.</t>
  </si>
  <si>
    <t>20. Nguyên tắc và phương pháp ghi nhận doanh thu :</t>
  </si>
  <si>
    <t>- Doanh thu bán hàng hóa được ghi nhận khi đồng thời thỏa mãn 5 điều kiện sau:</t>
  </si>
  <si>
    <t>(a) Công ty đã chuyển giao phần lớn rủi ro và lợi ích gắn liền với quyền sở hữu sản phẩm hoặc hàng hóa cho người mua;</t>
  </si>
  <si>
    <t>(b) Công ty không còn nắm giữ quyền quản lý hàng hóa như người sở hữu hàng hóa hoặc quyền kiểm soát hàng hóa;</t>
  </si>
  <si>
    <t>(c) Doanh thu được xác định tương đối chắc chắn;</t>
  </si>
  <si>
    <t>(d) Công ty sẽ thu được lợi ích kinh tế từ giao dịch bán hàng; và</t>
  </si>
  <si>
    <t>(e) Xác định được chi phí liên quan đến giao dịch bán hàng.</t>
  </si>
  <si>
    <t>- 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tại ngày của bảng cân đối kế toán của kỳ đó. Kết quả của giao dịch cung cấp dịch vụ được xác định khi thỏa mãn tất cả bốn điều kiện sau:</t>
  </si>
  <si>
    <t>(a) Doanh thu được xác định tương đối chắc chắn;</t>
  </si>
  <si>
    <t>(b) Có khả năng thu được lợi ích kinh tế từ giao dịch cung cấp dịch vụ đó;</t>
  </si>
  <si>
    <t>(c) Xác định được phần công việc đã hoàn thành tại ngày của bảng cân đối kế toán; và</t>
  </si>
  <si>
    <t>(d) Xác định được chi phí phát sinh cho giao dịch và chi phí để hoàn thành giao dịch đó.</t>
  </si>
  <si>
    <t>- Doanh thu hoạt động tài chính : Tiền lãi được ghi nhận khi Công ty có khả năng thu được lợi ích kinh tế từ giao dịch và doanh thu được xác định tương đối chắc chắn. Tiền lãi được ghi nhận trên cơ sở thời gian và lãi suất từng kỳ.</t>
  </si>
  <si>
    <t>- Thu nhập khác: bao gồm các khoản thu từ các hoạt động xảy ra không thường xuyên, ngoài các hoạt động tạo ra doanh thu, gồm:</t>
  </si>
  <si>
    <t>+ Thu về thanh lý TSCĐ, nhượng bán TSCĐ;</t>
  </si>
  <si>
    <t>+ Thu tiền phạt khách hàng do vi phạm hợp đồng;</t>
  </si>
  <si>
    <t>+ Thu tiền bảo hiểm được bồi thường;</t>
  </si>
  <si>
    <t>+ Khoản nợ phải trả nay mất chủ được ghi tăng thu nhập;</t>
  </si>
  <si>
    <t>+ Thu các khoản thuế được giảm, được hoàn lại;</t>
  </si>
  <si>
    <t>+ Các khoản thu khác.</t>
  </si>
  <si>
    <t>21. Nguyên tắc kế toán các khoản giảm trừ doanh thu :</t>
  </si>
  <si>
    <t>Các khoản giảm trừ Doanh thu gồm: Chiết khấu thương mại, giảm giá hàng bán và hàng bán bị trả lại</t>
  </si>
  <si>
    <t>- Chiết khấu thương mại phải trả là khoản doanh nghiệp bán giảm giá niêm yết cho khách hàng mua hàng với khối lượng lớn</t>
  </si>
  <si>
    <t>- Hàng bán bị trả lại là số hàng đã được coi là tiêu thụ nhưng bị người mua từ chối, trả lại do không tôn trọng hợp đồng kinh tế như đã ký kết.</t>
  </si>
  <si>
    <t>- Giảm giá hàng bán là số tiền giảm trừ cho khách ngoài hoá đơn hay hợp đồng cung cấp dịch vụ do các nguyên nhân đặc biệt như hàng kém phẩm chất, không đúng quy cách,  giao hàng không đúg thời gian địa điểm trong hợp đồng</t>
  </si>
  <si>
    <t>Kế toán theo dõi chi tiết chiết khấu thương mại, giảm giá hàng bán, hàng bán bị trả lại cho từng khách hàng và từng loại hàng bán</t>
  </si>
  <si>
    <t>22. Nguyên tắc kế toán giá vốn hàng bán</t>
  </si>
  <si>
    <t>- Giá vốn hàng bán được ghi nhận khi trong kỳ kế toán có phát sinh doanh thu bán hàng (hoặc CCDV) .</t>
  </si>
  <si>
    <t>- Ghi nhận giá vốn hàng bán phải tuân thủ nguyên tắc phù hợp, nguyên tắc nhất quán (trong việc tính giá vốn hàng bán)</t>
  </si>
  <si>
    <t>- Ghi nhận giá vốn hàng bán là ghi nhận một khoản chi phí hoạt động kinh doanh và do đó liên quan đến thuế TNDN, các CP hợp lý hợp lệ được quy định tại Luật Thuế TNDN</t>
  </si>
  <si>
    <t>23. Nguyên tắc kế toán chi phí tài chính</t>
  </si>
  <si>
    <t>- Chi phí tài chính liên quan trực tiếp đến việc mua, đầu tư xây dựng hoặc sản xuất những tài sản cần một thời gian tương đối dài để hoàn thành đưa vào sử dụng hoặc kinh doanh được cộng vào nguyên giá tài sản cho đến khi tài sản đó được đưa vào sử dụng hoặc kinh doanh. Các khoản thu nhập phát sinh từ việc đầu tư tạm thời các khoản vay được ghi giảm nguyên giá tài sản có liên quan.</t>
  </si>
  <si>
    <t>- Tất cả các chi phí lãi vay khác được ghi nhận vào báo cáo kết quả hoạt động kinh doanh khi phát sinh.</t>
  </si>
  <si>
    <t>24. Nguyên tắc kế toán chi phí bán hàng, chi phí quản lý doanh nghiệp</t>
  </si>
  <si>
    <t>- Chi phí bán hàng phản ánh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t>
  </si>
  <si>
    <t>25- Nguyên tắc và phương pháp ghi nhận thuế thu nhập doanh nghiệp hiện hành, chi phí thuế TNDN hoãn lại :</t>
  </si>
  <si>
    <t>Thuế thu nhập doanh nghiệp hiện hành là khoản thuế được tính dựa trên thu nhập chịu thuế trong kỳ với thuế suất áp dụng tại ngày cuối kỳ. Công ty có nghĩa vụ nộp thuế thu nhập doanh nghiệp với thuế suất 22% trên thu nhập chịu thuế.</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</si>
  <si>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chỉ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</si>
  <si>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Giá trị ghi sổ của tài sản thuế thu nhập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t>
  </si>
  <si>
    <t>26- Các nguyên tắc và phương pháp kế toán khác :</t>
  </si>
  <si>
    <t>V. Thông tin bổ sung cho các khoản mục trình bày trong Bảng cân đối kế toán</t>
  </si>
  <si>
    <t>Cuối kỳ</t>
  </si>
  <si>
    <t>Đầu năm</t>
  </si>
  <si>
    <t>01- Tiền</t>
  </si>
  <si>
    <t>- Tiền mặt:</t>
  </si>
  <si>
    <t>- Tiềngửi ngân hàng không kỳ hạn:</t>
  </si>
  <si>
    <t xml:space="preserve">     + Ngân hàng nông nghiệp và phát triển nông thôn BĐ</t>
  </si>
  <si>
    <t xml:space="preserve">     + Ngân hàng Đầu tư và phát triển Bình Định</t>
  </si>
  <si>
    <t xml:space="preserve">     + Ngân hàng Ngoại thương Quy Nhơn</t>
  </si>
  <si>
    <t xml:space="preserve">     + Ngân hàng TMCP Đại Dương - CN Quy Nhơn</t>
  </si>
  <si>
    <t xml:space="preserve">     + Ngân hàng TMCP Đại Chúng Việt Nam - CN Đà Nẵng</t>
  </si>
  <si>
    <t xml:space="preserve">     + Ngân hàng NN và PTNN Quảng Nam - CN huyện Thăng Bình</t>
  </si>
  <si>
    <t xml:space="preserve">     + Ngân hàng Ngoại thương Quảng Nam</t>
  </si>
  <si>
    <t xml:space="preserve">     + Ngân hàng Ngoại thương Đăk Lăk</t>
  </si>
  <si>
    <t>- Tài khoản tương đương tiền</t>
  </si>
  <si>
    <t>Cộng</t>
  </si>
  <si>
    <t>02- Các khoản đầu tư tài chính ngắn hạn</t>
  </si>
  <si>
    <t>Giá gốc</t>
  </si>
  <si>
    <t>Giá trị hợp lý</t>
  </si>
  <si>
    <t>Dự phòng</t>
  </si>
  <si>
    <t>a) Chứng khoán kinh doanh</t>
  </si>
  <si>
    <t>b) Đầu tư nắm giữ đến ngày đáo hạn</t>
  </si>
  <si>
    <t>- Tiền gửi có kỳ hạn</t>
  </si>
  <si>
    <t>- Trái phiếu</t>
  </si>
  <si>
    <t>- Các khoản đầu tư khác</t>
  </si>
  <si>
    <t>c) Đầu tư góp vốn vào đơn vị khác</t>
  </si>
  <si>
    <t>03- Phải thu của khách hàng</t>
  </si>
  <si>
    <t>Tên khách hàng</t>
  </si>
  <si>
    <t>a) Phải thu ngắn hạn của khách hàng :</t>
  </si>
  <si>
    <t>Tổng Công ty Phân bón và Hóa chất Dầu Khí - CTCP</t>
  </si>
  <si>
    <t>Công ty TNHH Một thành viên lọc hóa dầu Bình Sơn</t>
  </si>
  <si>
    <t>Công ty TNHH một thành viên Minh Tân</t>
  </si>
  <si>
    <t>Công ty Cổ phần Vật Tư Nông Sản</t>
  </si>
  <si>
    <t>Công Ty TNHH Vinh Hoàng</t>
  </si>
  <si>
    <t>Công ty TNHH MTV TM Trung Hiếu</t>
  </si>
  <si>
    <t>Công ty  TNHH thương mại dịch vụ Anh Thi</t>
  </si>
  <si>
    <t>Công ty CP sản xuất &amp; thương mại Thuận Phong</t>
  </si>
  <si>
    <t>Công ty TNHH Hồng Nhung</t>
  </si>
  <si>
    <t>DNTN thương mại &amp; DV Hoàng Nhân</t>
  </si>
  <si>
    <t>Doanh Nghiệp Tư Nhân Thương Mại Hồng Cẩm</t>
  </si>
  <si>
    <t>Chi nhánh TCT Cà phê VN - Công ty KDTH Vinacafe Quy Nhơn</t>
  </si>
  <si>
    <t>Công ty Trách Nhiệm Hữu Hạn Thương Mại Dịch vụ Hoàng Minh</t>
  </si>
  <si>
    <t>Công Ty TNHH Sản Xuất Thương Mại Dịch Vụ T &amp; A</t>
  </si>
  <si>
    <t xml:space="preserve">     Công Ty Cổ Phần Hóa Phẩm Dầu Khí DMC- Miền Trung</t>
  </si>
  <si>
    <t>CÔNG TY TNHH NAM DU GIA LAI</t>
  </si>
  <si>
    <t>Xí nghiệp Kinh doanh Dịch vụ tổng hợp Chi nhánh Công ty Cổ phần Cảng Quy Nhơn</t>
  </si>
  <si>
    <t>Công ty Trách Nhiệm Hữu Hạn Thương Mại Kim Vũ Bích</t>
  </si>
  <si>
    <t>CN Tổng Công ty Phân bón và Hóa chất Dầu Khí - CTCP</t>
  </si>
  <si>
    <t>b) Phải thu dài hạn của khách hàng :</t>
  </si>
  <si>
    <t>c) Phải thu của khách hàng là các bên liên quan :</t>
  </si>
  <si>
    <t xml:space="preserve">      Công ty TNHH Một thành viên lọc hóa dầu Bình Sơn</t>
  </si>
  <si>
    <t>04- Các khoản phải thu ngắn hạn khác</t>
  </si>
  <si>
    <t>Giá trị</t>
  </si>
  <si>
    <t>a) Phải thu ngắn hạn :</t>
  </si>
  <si>
    <t>- Phải thu về cổ phần</t>
  </si>
  <si>
    <t>- Phải thu thuế GTGT được hoàn</t>
  </si>
  <si>
    <t>- Phải thu người lao động</t>
  </si>
  <si>
    <t>- Phải chiết khấu Ure PM TCT</t>
  </si>
  <si>
    <t>- Phải thu các khoản chi hộ</t>
  </si>
  <si>
    <t>- Phải thu tiền lãi ủy thác quản lý vốn</t>
  </si>
  <si>
    <t>- Phải thu khác</t>
  </si>
  <si>
    <t>b) Phải thu dài hạn :</t>
  </si>
  <si>
    <t xml:space="preserve">  Ký quỹ, ký cược dài hạn (Taxi Mai Linh Bình Định)</t>
  </si>
  <si>
    <t xml:space="preserve">  Ký quỹ, ký cược dài hạn (Cty CP Logistis Đà Nẵng)</t>
  </si>
  <si>
    <t>05- Tài sản thiếu chờ xử lý</t>
  </si>
  <si>
    <t>06- Nợ xấu</t>
  </si>
  <si>
    <t>Đối tượng nợ</t>
  </si>
  <si>
    <t>Giá trị có thể thu hổi</t>
  </si>
  <si>
    <t>07- Hàng hóa tồn kho</t>
  </si>
  <si>
    <t>dự phòng</t>
  </si>
  <si>
    <t>- Hàng mua đang đi đường</t>
  </si>
  <si>
    <t>- Nguyên liệu, vật liệu</t>
  </si>
  <si>
    <t>- Công cụ, dụng cụ</t>
  </si>
  <si>
    <t>- Chi phí SX, KD dở dang</t>
  </si>
  <si>
    <t>- Thành phẩm</t>
  </si>
  <si>
    <t>- Hàng hóa</t>
  </si>
  <si>
    <t>- Hàng gửi đi bán</t>
  </si>
  <si>
    <t>- Hàng hóa kho bảo thuế</t>
  </si>
  <si>
    <t>- Hàng hóa bất động sản</t>
  </si>
  <si>
    <t>Cộng giá gốc hàng tồn kho</t>
  </si>
  <si>
    <t>* Giá trị ghi sổ của hàng tồn kho dùng để thế chấp, cầm cố đảm bảo các khoản nợ phải trả :</t>
  </si>
  <si>
    <t>Công ty đã Trích lập dự phòng giảm giá hàng tồn kho một số mặt hàng là do thị trường phân bón một số loại đang có xu hướng giảm, một số mặt hàng tồn kho của Công ty có giá tương đối cao so với thị trường</t>
  </si>
  <si>
    <t>* Giá trị trích lập dự phòng giảm giá hàng tồn kho trong năm :</t>
  </si>
  <si>
    <t>+ Ure Phú Mỹ (bao PVFCCo)</t>
  </si>
  <si>
    <t>+ NPK Phú Mỹ 16-16-8-13S+TE (bao PVFCCo)</t>
  </si>
  <si>
    <t>+ Kaly bột Phú Mỹ (bao PVFCCo)</t>
  </si>
  <si>
    <t>08- Tài sản dở dang dài hạn</t>
  </si>
  <si>
    <t>a) Chi phí sản xuất, kinh doanh dở dang dài hạn</t>
  </si>
  <si>
    <t>b) Xây dựng cơ bản dở dang</t>
  </si>
  <si>
    <t>Đánh giá lại</t>
  </si>
  <si>
    <t>+ Chi phí sửa chữa hệ thống PCCC kho Nhơn Bình</t>
  </si>
  <si>
    <t>09- Tăng, giảm tài sản cố định hữu hình :</t>
  </si>
  <si>
    <t>Khoản mục</t>
  </si>
  <si>
    <t>TSCĐ hữu hình khác</t>
  </si>
  <si>
    <t>Thiết bị dụng cụ quản lý</t>
  </si>
  <si>
    <t>Phương tiện vận tải truyền dẫn</t>
  </si>
  <si>
    <t>Máy móc, thiết bị</t>
  </si>
  <si>
    <t>Nhà cửa, vật kiến trúc</t>
  </si>
  <si>
    <t>Tổng cộng</t>
  </si>
  <si>
    <t>Nguyên giá TSCĐ hữu hình</t>
  </si>
  <si>
    <t>Số dư đầu năm</t>
  </si>
  <si>
    <t>- Mua trong năm</t>
  </si>
  <si>
    <t>- Đầu tư XDCB hoàn Thành</t>
  </si>
  <si>
    <t>- Tăng khác (Hàng khuyến mãi)</t>
  </si>
  <si>
    <t>- Chuyển sang bất động sản đầu tư</t>
  </si>
  <si>
    <t>- Thanh lý, nhượng bán</t>
  </si>
  <si>
    <t>- Giảm khác (Giảm do điều chuyển)</t>
  </si>
  <si>
    <t>Số dư cuối năm</t>
  </si>
  <si>
    <t>Giá trị hao mòn lũy kế</t>
  </si>
  <si>
    <t>- Khấu hao trong năm</t>
  </si>
  <si>
    <t>Khấu hao TSCĐ</t>
  </si>
  <si>
    <t>- Tăng khác (Do điều chuyển)</t>
  </si>
  <si>
    <t>- Giảm do điều chỉnh thời gian Khao</t>
  </si>
  <si>
    <t>Giá trị còn lại của TSCĐ hữu hình</t>
  </si>
  <si>
    <t>- Tại ngày đầu năm</t>
  </si>
  <si>
    <t>- Tại ngày cuối năm</t>
  </si>
  <si>
    <t>- Giá trị còn lại cuối năm của TSCCĐ hữu hình đã dùng để thế chấp, cầm cố đảm bảo các khoản vay :</t>
  </si>
  <si>
    <t>- Nguyên giá TSCĐ  cuối năm đã khấu hao hết nhưng vẫn còn sử dụng :</t>
  </si>
  <si>
    <t>- Nguyên giá TSCĐ cuối năm chờ thanh lý :</t>
  </si>
  <si>
    <t>- Các cam kết về việc mua, bán TSCĐ hữu hình có giá trị lớn trong tương lai :</t>
  </si>
  <si>
    <t>- Các thay đổi khác về TSCĐ hữu hình :</t>
  </si>
  <si>
    <t>10- Tăng, giảm TSCĐ vô hình :</t>
  </si>
  <si>
    <t>TS vô hình khác</t>
  </si>
  <si>
    <t>Quyền phát hành</t>
  </si>
  <si>
    <t>Quyền sử dụng đất</t>
  </si>
  <si>
    <t>Bảng quyền, bằng sáng chế</t>
  </si>
  <si>
    <t>Phần mềm quản lý</t>
  </si>
  <si>
    <t xml:space="preserve"> Nguyên giá TSCĐ vô hình </t>
  </si>
  <si>
    <t xml:space="preserve"> - Mua trong năm </t>
  </si>
  <si>
    <t xml:space="preserve"> - Tạo ra từ nội bộ doanh nghiệp </t>
  </si>
  <si>
    <t xml:space="preserve"> - Tăng do hợp nhất kinh doanh </t>
  </si>
  <si>
    <t xml:space="preserve"> - Tăng khác(Tổng cty cấp)</t>
  </si>
  <si>
    <t xml:space="preserve"> - Thanh lý, nhượng bán </t>
  </si>
  <si>
    <t xml:space="preserve"> - Giảm khác </t>
  </si>
  <si>
    <t xml:space="preserve"> Giá trị hao mòn lũy kế </t>
  </si>
  <si>
    <t xml:space="preserve"> - Khấu hao trong năm </t>
  </si>
  <si>
    <t xml:space="preserve"> - Tăng khác </t>
  </si>
  <si>
    <t xml:space="preserve"> Giá trị còn lại của TSCĐ vô hình </t>
  </si>
  <si>
    <t>- Thuyết minh số liệu và giải trình khác:</t>
  </si>
  <si>
    <t>11- Tăng, giảm tài sản cố định thuê tài chính :</t>
  </si>
  <si>
    <t>…</t>
  </si>
  <si>
    <t xml:space="preserve">TSCĐ vô hình </t>
  </si>
  <si>
    <t>P.tiện vận tải, truyền dẫn</t>
  </si>
  <si>
    <t>- Thuê tài chính trong năm</t>
  </si>
  <si>
    <t>- Mua lại TSCĐ Thuê tài chính</t>
  </si>
  <si>
    <t>- Tăng khác</t>
  </si>
  <si>
    <t>- Trả lại TSCĐ Thuê tài chính</t>
  </si>
  <si>
    <t>- Giảm khác</t>
  </si>
  <si>
    <t>Giá trị còn lại của TSCĐ thuê tài chính</t>
  </si>
  <si>
    <t>* Tiền thuê phát sinh thêm được ghi nhận là chi phí trong năm :</t>
  </si>
  <si>
    <t>* Căn cứ để xác định tiền thuê phát sinh thêm :</t>
  </si>
  <si>
    <t>* Điều khoản gia hạn thuê hoặc quyền được mua tài sản :</t>
  </si>
  <si>
    <t>12- Tăng, giảm bất động sản đầu tư :</t>
  </si>
  <si>
    <t>Tăng trong năm</t>
  </si>
  <si>
    <t>Giảm trong năm</t>
  </si>
  <si>
    <t>Số cuối năm</t>
  </si>
  <si>
    <t>Nguyên giá bất động sản đầu tư</t>
  </si>
  <si>
    <t>- Quyền sử dụng đất</t>
  </si>
  <si>
    <t>- Nhà</t>
  </si>
  <si>
    <t>- Nhà và Quyền sử đất</t>
  </si>
  <si>
    <t>- Cơ sở hạ tầng</t>
  </si>
  <si>
    <t>Giá trị còn lại của bất động sản đầu tư</t>
  </si>
  <si>
    <t>* Thuyết minh số liệu và giải trình khác</t>
  </si>
  <si>
    <t xml:space="preserve">13- Chi phí trả trước </t>
  </si>
  <si>
    <t>Cuối năm</t>
  </si>
  <si>
    <t>a) Chi phí trả trước ngắn hạn</t>
  </si>
  <si>
    <t>- CCDC phân bổ ngắn hạn</t>
  </si>
  <si>
    <t>- Các khoản khác</t>
  </si>
  <si>
    <t>a) Chi phí trả trước dài hạn</t>
  </si>
  <si>
    <t>- Chi phí trả trước về Thuê hoạt động TSCĐ</t>
  </si>
  <si>
    <t>- Chí phí Thành lập Doanh nghiệp</t>
  </si>
  <si>
    <t xml:space="preserve">- Chi phí CCDC phân bổ dài hạn </t>
  </si>
  <si>
    <t>- Chi phí thuê đất kho Nhơn Bình</t>
  </si>
  <si>
    <t>14- Tài sản khác</t>
  </si>
  <si>
    <t>a) Ngắn hạn</t>
  </si>
  <si>
    <t>b) Dài hạn</t>
  </si>
  <si>
    <t>15- Vay và nợ thuê tài chính</t>
  </si>
  <si>
    <t>Trong năm</t>
  </si>
  <si>
    <t>Số có khả năng trả nợ</t>
  </si>
  <si>
    <t>Tăng</t>
  </si>
  <si>
    <t>Giảm</t>
  </si>
  <si>
    <t>a) Vay ngắn hạn</t>
  </si>
  <si>
    <t>Ngân Hàng TMCP ĐT và PT VN – CN Bình Định</t>
  </si>
  <si>
    <t>b) Vay dài hạn</t>
  </si>
  <si>
    <t>c) Các khoản nợ thuê tài chính</t>
  </si>
  <si>
    <t>Thời hạn</t>
  </si>
  <si>
    <t>Kỳ này</t>
  </si>
  <si>
    <t>Kỳ trước</t>
  </si>
  <si>
    <t>Tổng khoản thanh toán tiền thuê tài chính</t>
  </si>
  <si>
    <t>Trả tiền lãi thuê</t>
  </si>
  <si>
    <t>Trả nợ gốc</t>
  </si>
  <si>
    <t>Từ 1 năm trở xuống</t>
  </si>
  <si>
    <t>Trên 1 năm đến 5 năm</t>
  </si>
  <si>
    <t>Trên 5 năm</t>
  </si>
  <si>
    <t>d) Số vay và nợ thuê tài chính quá hạn chưa thanh toán</t>
  </si>
  <si>
    <t>Gốc</t>
  </si>
  <si>
    <t>Lãi</t>
  </si>
  <si>
    <t>- Vay</t>
  </si>
  <si>
    <t>- Nợ thuê tài chính</t>
  </si>
  <si>
    <t xml:space="preserve">Cộng </t>
  </si>
  <si>
    <t>16- Phải trả nguời bán</t>
  </si>
  <si>
    <t>Tên đơn vị</t>
  </si>
  <si>
    <t>a) Các khoản phải trả người bán ngắn hạn</t>
  </si>
  <si>
    <t>Công ty CP Quản lý và Phát triển nhà Dầu khí Miền Nam</t>
  </si>
  <si>
    <t>Công ty TNHH MTV Minh Tân</t>
  </si>
  <si>
    <t>Công ty TNHH Phát triển năng lực Quốc Tế</t>
  </si>
  <si>
    <t>Công ty CP Phân bón &amp; Hóa chất dầu khí Đông Nam Bộ</t>
  </si>
  <si>
    <t>Công ty Bảo hiểm PVI TP.Hồ Chí Minh</t>
  </si>
  <si>
    <t>Công ty TNHH một thành viên XNK Thu Hoài</t>
  </si>
  <si>
    <t>Công Ty TNHH MTV Mai Linh Bình Định</t>
  </si>
  <si>
    <t>Công ty TNHH DELOITTE Việt Nam</t>
  </si>
  <si>
    <t>Công Ty Cổ Phần Hóa Phẩm Dầu Khí DMC- Miền Trung</t>
  </si>
  <si>
    <t>CN Tổng Công ty Phân bón và Hóa chất Dầu khí - CTCP</t>
  </si>
  <si>
    <t>Công ty Cổ phần Vận tải và Kinh doanh Tổng hợp</t>
  </si>
  <si>
    <t>Công ty TNHH TM-DV Quảng Cáo Khang Thịnh</t>
  </si>
  <si>
    <t>Công ty TNHH XDTM Bách Kiến</t>
  </si>
  <si>
    <t>Trung Tâm Ứng Dụng CNTT - Viễn Thông Bình Định</t>
  </si>
  <si>
    <t>Công Ty TNHH MTV Thực Phẩm FOODINCO</t>
  </si>
  <si>
    <t>Công Ty TNHH MTV Hoàng Tâm</t>
  </si>
  <si>
    <t>Công ty TNHH Cơ khí Xây dựng Thương mại Vinh Phát</t>
  </si>
  <si>
    <t>Công ty TNHH Hoàng Vân</t>
  </si>
  <si>
    <t>Công ty TNHH TM quảng cáo Đăng Kiệt</t>
  </si>
  <si>
    <t>Công ty TNHH MTV thương mại dịch vụ P&amp;P</t>
  </si>
  <si>
    <t>Công ty TNHH Xây Dựng Long Phát</t>
  </si>
  <si>
    <t>Công ty TNHH quảng cáo – TM - Điện tử - Tin học P&amp;H</t>
  </si>
  <si>
    <t>Công ty TNHH thương mại dịch vụ Trần Quân</t>
  </si>
  <si>
    <t>Xí nghiệp KD DVTH CN Công ty CP Cảng Quy Nhơn</t>
  </si>
  <si>
    <t>Công ty CP Cảng Đà Nẵng</t>
  </si>
  <si>
    <t xml:space="preserve">   Công ty CP logistics cảng Đà Nẵng</t>
  </si>
  <si>
    <t>Cơ sở hoa cây cảnh Quốc Tuấn</t>
  </si>
  <si>
    <t>Công ty  TNHH Vạn Phát Long</t>
  </si>
  <si>
    <t>Công ty TNHH SX TMDV Tân Gia Đạt</t>
  </si>
  <si>
    <t>CN Cty CP DV bảo vệ Tây Bình - Tây Sơn tại Quy Nhơn</t>
  </si>
  <si>
    <t>Công Ty CP Xây Dựng 47 KS Hải Âu</t>
  </si>
  <si>
    <t xml:space="preserve">Công ty TNHH XD Kiến Hưng                       </t>
  </si>
  <si>
    <t>Công ty TNHH Vận Tải Nhật Thiện</t>
  </si>
  <si>
    <t>Công Ty Cổ Phần Sài Gòn Hoa</t>
  </si>
  <si>
    <t>Cửa Hàng Thiết Bị PCCC Lộc Phát</t>
  </si>
  <si>
    <t>Công ty TNHH TM &amp; Dịch vụ Thanh Thanh Bình</t>
  </si>
  <si>
    <t>Công ty TNHH MTVkinh doanh Ngô Gia Phát</t>
  </si>
  <si>
    <t>Công ty TNHH một thành viên Vì Sao Lạ</t>
  </si>
  <si>
    <t>Công ty TNHH MTV TMDV và kỹ thuật Mặt Trời Đỏ</t>
  </si>
  <si>
    <t>Công ty TNHH TMDV Đại Tín Nghĩa</t>
  </si>
  <si>
    <t xml:space="preserve">   Công ty TNHH xây dựng – thương mại Thiên Phước</t>
  </si>
  <si>
    <t xml:space="preserve">   Công ty TNHH tư vấn xây dựng và thương mại Long Minh</t>
  </si>
  <si>
    <t xml:space="preserve">   Công ty TNHH TM&amp;DV TH Phương Nhưng</t>
  </si>
  <si>
    <t xml:space="preserve">   Công ty TNHH Thái Khang</t>
  </si>
  <si>
    <t>Công ty TNHH TM DV Ý Cường Thịnh</t>
  </si>
  <si>
    <t>b) Các khoản phải trả người bán dài hạn</t>
  </si>
  <si>
    <t>c) Số nợ quá hạn chưa thanh toán</t>
  </si>
  <si>
    <t>d) Phải trả người bán là các bên liên quan</t>
  </si>
  <si>
    <t xml:space="preserve">   Công ty Bảo hiểm PVI TP.Hồ Chí Minh</t>
  </si>
  <si>
    <t>17- Thuế và các khoản phải nộp Nhà nước</t>
  </si>
  <si>
    <t>Số phải nộp trong kỳ</t>
  </si>
  <si>
    <t>Số đã thực nộp trong kỳ</t>
  </si>
  <si>
    <t>a) Phải nộp</t>
  </si>
  <si>
    <t>- Thuế giá trị gia Tăng</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</si>
  <si>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</si>
  <si>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</si>
  <si>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</si>
  <si>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</si>
  <si>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</si>
  <si>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</si>
  <si>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</si>
  <si>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b) Phải thu</t>
  </si>
  <si>
    <t>18- Chi phí phải trả :</t>
  </si>
  <si>
    <t>a) Phải trả ngắn hạn</t>
  </si>
  <si>
    <t>Công ty Cổ phần phân bón &amp; Hóa chất dầu khí  Đông Nam Bộ</t>
  </si>
  <si>
    <t>Công ty CP logistics cảng Đà Nẵng</t>
  </si>
  <si>
    <t>XNKD DVTH Chi nhánh Công ty Cổ phần Cảng Quy Nhơn</t>
  </si>
  <si>
    <t>Công ty TNHH MTV NTC Việt Nam – Gia Lai</t>
  </si>
  <si>
    <t>b) Phải trả dài hạn</t>
  </si>
  <si>
    <t>19- Các khoản phải trả khác :</t>
  </si>
  <si>
    <t>- Kinh phí công đoàn</t>
  </si>
  <si>
    <t>- Bảo hiểm xã hội</t>
  </si>
  <si>
    <t>- Bảo hiểm y tế</t>
  </si>
  <si>
    <t>- Bảo hiểm thất nghiệp</t>
  </si>
  <si>
    <t>- Phải trả về cổ phần hóa, cổ tức</t>
  </si>
  <si>
    <t>- Nhận ký quỹ, ký cược ngắn hạn</t>
  </si>
  <si>
    <t>- Tài sản thừa chờ giải quyết</t>
  </si>
  <si>
    <t>- Phải trả chiết khấu cho khách hàng</t>
  </si>
  <si>
    <t>- Các khoản phải trả, phải nộp khác</t>
  </si>
  <si>
    <t>20- Doanh thu chưa thực hiện :</t>
  </si>
  <si>
    <t>- Doanh thu nhận trước</t>
  </si>
  <si>
    <t>- Doanh thu từ chương trình khách hàng truyền thống</t>
  </si>
  <si>
    <t>- Các khoản doanh thu chưa thực hiện khác</t>
  </si>
  <si>
    <t>- Phải trả dài hạn nội bộ khác</t>
  </si>
  <si>
    <t>a) Dài hạn</t>
  </si>
  <si>
    <t>c) Khả năng không thực hiện được hợp đồng với khách hàng</t>
  </si>
  <si>
    <t>21- Trái phiếu phát hành</t>
  </si>
  <si>
    <t>a) Trái phiếu thường</t>
  </si>
  <si>
    <t>b) Trái phiếu chuyển đổi</t>
  </si>
  <si>
    <t>22- Cổ phiếu ưu đãi phân loại là nợ phải trả</t>
  </si>
  <si>
    <t>- Mệnh giá</t>
  </si>
  <si>
    <t>- Đối tượng được phát hành</t>
  </si>
  <si>
    <t>- Điều khoản mua lại</t>
  </si>
  <si>
    <t>- Giá trị đã mua lại trong kỳ</t>
  </si>
  <si>
    <t>23- Dự phòng phải trả</t>
  </si>
  <si>
    <t>- Dự phòng bảo hành sản phẩm</t>
  </si>
  <si>
    <t>- Dự phòng bảo hành công trình Xây dựng</t>
  </si>
  <si>
    <t>- Dự phòng tái cơ cấu</t>
  </si>
  <si>
    <t>- Dự phòng phải trả khác</t>
  </si>
  <si>
    <t>24- Tài sản thuế thu nhập hoãn lại và thuế thu nhập hoãn lại phải trả</t>
  </si>
  <si>
    <t>a) Tài sản thuế thu nhập hoãn lại:</t>
  </si>
  <si>
    <t>- Thuế suất Thuế TNDN sử dụng để xác định giá Trị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</si>
  <si>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</si>
  <si>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</si>
  <si>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</si>
  <si>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Số bù trừ với thuế thu nhập hoãn lại phải trả</t>
  </si>
  <si>
    <t>b) Thuế thu nhập hoãn lại phải trả:</t>
  </si>
  <si>
    <t>- Thuế suất thuế TNDN sử dụng để xác định giá trị thuế thu nhập hoãn lại phải trả</t>
  </si>
  <si>
    <t>- Thuế thu nhập hoãn lại phải trả phát sinh từ các khoản chênh lệch tạm thời chịu thuế</t>
  </si>
  <si>
    <t>- Số bù trừ với tài sản thuế thu nhập hoãn lại</t>
  </si>
  <si>
    <t>25- Vốn chủ sở hữu :</t>
  </si>
  <si>
    <t>a- Bảng đối chiếu biến động của vốn chủ sở hữu</t>
  </si>
  <si>
    <t>Các khoản mục khác</t>
  </si>
  <si>
    <t>Thặng dư vốn cô phần</t>
  </si>
  <si>
    <t>Lợi nhuận sau thuế chưa phân phối các quỹ</t>
  </si>
  <si>
    <t xml:space="preserve">Quỹ đầu tư phát triển </t>
  </si>
  <si>
    <t>Vốn đầu tư của chủ sở hữu</t>
  </si>
  <si>
    <t>A</t>
  </si>
  <si>
    <t>Số dư đầu năm trước</t>
  </si>
  <si>
    <t>- Tăng vốn trong năm trước</t>
  </si>
  <si>
    <t>- Lãi trong năm trước</t>
  </si>
  <si>
    <t>- Trích lập quỹ</t>
  </si>
  <si>
    <t>- Giảm vốn trong năm trước</t>
  </si>
  <si>
    <t>- Lỗ trong năm trước</t>
  </si>
  <si>
    <t>Số dư đầu năm nay</t>
  </si>
  <si>
    <t>- Tăng vốn trong năm nay</t>
  </si>
  <si>
    <t>- Lãi trong năm nay</t>
  </si>
  <si>
    <t>- Giảm vốn trong năm nay</t>
  </si>
  <si>
    <t>- Lỗ trong năm nay</t>
  </si>
  <si>
    <t>Số dư cuối kỳ</t>
  </si>
  <si>
    <t>b- Chi tiết vốn đầu tư của chủ sở hữu</t>
  </si>
  <si>
    <t>- Vốn góp của Tổng công ty</t>
  </si>
  <si>
    <t>- Vốn góp của Các đối tượng khác</t>
  </si>
  <si>
    <t xml:space="preserve">                         -   </t>
  </si>
  <si>
    <t xml:space="preserve">                -   </t>
  </si>
  <si>
    <t>c- Các giao dịch về vốn với các chủ sở hữu và phân phối cổ tức, chia lợi nhuận :</t>
  </si>
  <si>
    <t>Năm trước</t>
  </si>
  <si>
    <t>- Vốn đầu tư của chủ sở hữu</t>
  </si>
  <si>
    <t xml:space="preserve"> + Vốn góp đầu năm</t>
  </si>
  <si>
    <t xml:space="preserve"> + Vốn góp tăng trong năm</t>
  </si>
  <si>
    <t xml:space="preserve"> + Vốn góp giảm trong năm</t>
  </si>
  <si>
    <t xml:space="preserve"> + Vốn góp cuối năm</t>
  </si>
  <si>
    <t>- Cổ tức, lợi nhuận đã chia</t>
  </si>
  <si>
    <t>d- Cổ phiếu</t>
  </si>
  <si>
    <t>- Số lượng cổ phiếu đăng Ký phát hành</t>
  </si>
  <si>
    <t>CP</t>
  </si>
  <si>
    <t>- Số lượng cổ phiếu đã bán ra công chúng</t>
  </si>
  <si>
    <t xml:space="preserve"> + Cổ phiếu phổ thông</t>
  </si>
  <si>
    <t xml:space="preserve"> + Cổ phiếu ưu đãi</t>
  </si>
  <si>
    <t>- Số lượng cổ phiếu được mua lại</t>
  </si>
  <si>
    <t>- Số lượng cổ phiếu đang lưu hành</t>
  </si>
  <si>
    <t>* Mệnh giá cổ phiếu đang lưu hành : 10.000đ</t>
  </si>
  <si>
    <t>đ- Cổ tức</t>
  </si>
  <si>
    <t>- Cổ tức đã công bố sau ngày kết thúc kỳ kế toán năm :</t>
  </si>
  <si>
    <t>- Nghị quyết số 138/NQ-ĐHĐCĐ ngày 10/04/2015 của Công ty Cổ phần Phân bón và Hóa chất Dầu khí Miền Trung thông qua tỷ lệ chi trả cổ tức năm 2015 là 12%/mệnh giá cổ phần (10.000 đồng/CP), tương đương 12 tỷ đồng.</t>
  </si>
  <si>
    <t>- Chi cổ tức đợt 1 năm 2015 là 6%/mệnh giá cổ phần (10.000 đồng/CP), tương đương 6 tỷ đồng theo nghị quyết số 541/NQ-CMT ngày 20/11/2015 của Công ty Cổ phần Phân bón và Hóa chất Dầu khí Miền Trung.</t>
  </si>
  <si>
    <t>e- Các quỹ của doanh nghiệp</t>
  </si>
  <si>
    <t>- Quỹ đầu tư phát triển</t>
  </si>
  <si>
    <t>- Quỹ khác thuộc vốn chủ sở hữu</t>
  </si>
  <si>
    <t>* Mục đích lập và sử dụng các quỹ của doanh nghiệp :</t>
  </si>
  <si>
    <t>g- Thu nhập và chi phí, lãi hoặc lỗ được ghi nhận trực tiếp vào VCSH theo quy định của các chuẩn mực kế toán cụ thể :</t>
  </si>
  <si>
    <t>26- Chênh lệch đánh giá lại tài sản</t>
  </si>
  <si>
    <t>27- Chênh lệch tỷ giá</t>
  </si>
  <si>
    <t>28- Nguồn kinh phí</t>
  </si>
  <si>
    <t>- Nguồn kinh phí được cấp trong năm</t>
  </si>
  <si>
    <t>- Chi sự nghiệp</t>
  </si>
  <si>
    <t>- Nguồn kinh phí còn lại cuối năm</t>
  </si>
  <si>
    <t>29- Các khoản mục ngoài Bảng Cân đối kế toán</t>
  </si>
  <si>
    <t>a) Tài sản thuê ngoài</t>
  </si>
  <si>
    <t>b) Tài sản nhận giữ hộ (Hàng hóa giữ hộ TCT)</t>
  </si>
  <si>
    <t>c) Ngoại tệ các loại</t>
  </si>
  <si>
    <t>d) Kim khí quý, đá quý</t>
  </si>
  <si>
    <t>đ) Nợ khó đòi đã xử lý</t>
  </si>
  <si>
    <t>e) Các thông tin khác về các khoản mục ngoài Bảng cân đối kế toán</t>
  </si>
  <si>
    <t>30- Các thông tin khác</t>
  </si>
  <si>
    <t>VI. Thông tin bổ sung cho các khoản mục trình bày trong Báo cáo kết quả hoạt động kinh doanh :</t>
  </si>
  <si>
    <t>Đơn vị tính : VNĐ</t>
  </si>
  <si>
    <t>Q4 Năm nay</t>
  </si>
  <si>
    <t>Q4 Năm trước</t>
  </si>
  <si>
    <t xml:space="preserve">1- Tổng doanh thu bán hàng và cung cấp dịch vụ </t>
  </si>
  <si>
    <t>a) Doanh thu</t>
  </si>
  <si>
    <t>- Doanh thu bán hàng</t>
  </si>
  <si>
    <t>- Doanh thu cung cấp dịch vụ</t>
  </si>
  <si>
    <t>- Doanh thu hợp đồng xây dựng</t>
  </si>
  <si>
    <t xml:space="preserve"> + Doanh thu của hợp đồng xây dựng được ghi nhận trong kỳ</t>
  </si>
  <si>
    <t xml:space="preserve"> + Tổng doanh thu lũy kế của hợp đồng xây dựng được ghi nhận đến thời điểm lập báo cáo tài chính</t>
  </si>
  <si>
    <t>b) Doanh thu đối với các bên liên quan</t>
  </si>
  <si>
    <t xml:space="preserve">  Tổng Công ty Phân bón và Hóa chất Dầu Khí - CTCP</t>
  </si>
  <si>
    <t xml:space="preserve">  CN Tổng Công ty Phân bón và Hóa chất Dầu khí - CTCP</t>
  </si>
  <si>
    <t xml:space="preserve">  Công ty CP Phân bón &amp; Hóa chất dầu khí Đông Nam Bộ</t>
  </si>
  <si>
    <t xml:space="preserve">  Công Ty Cổ Phần Hóa Phẩm Dầu Khí DMC- Miền Trung</t>
  </si>
  <si>
    <t xml:space="preserve">  Công ty TNHH Một thành viên lọc hóa dầu Bình Sơn</t>
  </si>
  <si>
    <t xml:space="preserve">  Công ty TNHH MTV kinh doanh Khí hóa lỏng Miền Trung</t>
  </si>
  <si>
    <t xml:space="preserve">  Công ty CP Phân bón Dầu khí Cà Mau</t>
  </si>
  <si>
    <t xml:space="preserve">  Công ty Cổ phần Hoá Dầu và Xơ Sợi Dầu khí</t>
  </si>
  <si>
    <t xml:space="preserve">  Công ty TNHH MTV Minh Tân</t>
  </si>
  <si>
    <t>2- Các khoản giảm trừ doanh thu</t>
  </si>
  <si>
    <t>Trong đó :</t>
  </si>
  <si>
    <t>- Chiết khấu thương mại</t>
  </si>
  <si>
    <t>- Giảm giá hàng bán</t>
  </si>
  <si>
    <t>- Hàng bán bị trả lại</t>
  </si>
  <si>
    <t>3- Giá vốn hàng bán</t>
  </si>
  <si>
    <t>- Giá vốn của hàng hóa đã bán</t>
  </si>
  <si>
    <t>- Giá vốn của thành phẩm đã bán</t>
  </si>
  <si>
    <t>- Giá vốn của dịch vụ đã cung cấp</t>
  </si>
  <si>
    <t>- Giá trị còn lại, chi phí nhượng bán, thanh lý của BĐS đầu tư đã bán</t>
  </si>
  <si>
    <t>- Chi phí kinh doanh bất động sản đầu tư</t>
  </si>
  <si>
    <t>- Giá trị hàng tồn kho mất mát trong kỳ</t>
  </si>
  <si>
    <t>- Giá trị từng loại hàng tồn kho hao hụt ngoài định mức trong kỳ</t>
  </si>
  <si>
    <t>- Các chi phí vượt mức bình thường khác được tính trực tiếp vào giá vốn</t>
  </si>
  <si>
    <t>- Dự phòng giảm giá hàng tồn kho</t>
  </si>
  <si>
    <t>- Các khoản ghi giảm giá vốn hàng bán (Chiết khấu)</t>
  </si>
  <si>
    <t xml:space="preserve">4- Doanh thu hoạt động tài chính </t>
  </si>
  <si>
    <t>- Lãi tiền gửi, tiền cho vay</t>
  </si>
  <si>
    <t>- Lãi đầu tư trái phiếu, kỳ phiếu, tín phiếu</t>
  </si>
  <si>
    <t>- Cổ tức lợi nhuận được chia</t>
  </si>
  <si>
    <t>- Lãi bán ngoại tệ</t>
  </si>
  <si>
    <t>- Lãi chênh lệch Tỷ giá đã thực hiện</t>
  </si>
  <si>
    <t>- Lãi chênh lệch Tỷ giá chưa thực hiện</t>
  </si>
  <si>
    <t>- Lãi bán hàng trả chậm</t>
  </si>
  <si>
    <t>- Doanh thu hoạt động tài chính khác</t>
  </si>
  <si>
    <t xml:space="preserve">5- Chi phí tài chính </t>
  </si>
  <si>
    <t>- Lãi Tiền vay</t>
  </si>
  <si>
    <t>- Chiếu khấu thanh toán, lãi bán hàng trả chậm</t>
  </si>
  <si>
    <t>- Lỗ do thanh lý các khoản đầu tư ngắn hạn, dài hạn</t>
  </si>
  <si>
    <t xml:space="preserve">- Lỗ chênh lệch Tỷ giá </t>
  </si>
  <si>
    <t>- Dự phòng giảm giá chứng khoán KD và tổn thất đầu tư</t>
  </si>
  <si>
    <t>- Chi phí tài chính khác</t>
  </si>
  <si>
    <t>- Các khoản ghi giảm chi phí tài chính</t>
  </si>
  <si>
    <t>6- Thu nhập khác</t>
  </si>
  <si>
    <t>- Thanh lý, nhượng bán TSCĐ</t>
  </si>
  <si>
    <t>- Lãi do đánh giá lại tài sản</t>
  </si>
  <si>
    <t>- Tiền phạt thu được</t>
  </si>
  <si>
    <t>- Thuế được giảm</t>
  </si>
  <si>
    <t>- Khuyến mãi mua hàng &amp; thưởng khác</t>
  </si>
  <si>
    <t xml:space="preserve">- Các khoản khác </t>
  </si>
  <si>
    <t>7- Chi phí khác</t>
  </si>
  <si>
    <t>- Giá trị còn lại TSCĐ và chi phí thanh lý, nhượng bán TSCĐ</t>
  </si>
  <si>
    <t>- Lỗ do đánh giá lại tài sản</t>
  </si>
  <si>
    <t>- Các khoản bị phạt</t>
  </si>
  <si>
    <t>8- Chi phí bán hàng và chi phí quản lý doanh nghiệp</t>
  </si>
  <si>
    <t>a-Các khoản chi phí quản lý doanh nghiệp phát sinh trong kỳ</t>
  </si>
  <si>
    <t>b-Các khoản chi phí bán hàng phát sinh trong kỳ</t>
  </si>
  <si>
    <t>9- Chi phí sản xuất, kinh doanh theo yếu tố</t>
  </si>
  <si>
    <t>- Chi phí nguyên liệu, vật liệu</t>
  </si>
  <si>
    <t>- Chi phí nhân công</t>
  </si>
  <si>
    <t>- Chi phí khấu hao tài sản cố định</t>
  </si>
  <si>
    <t>- Chi phí dịch vụ mua ngoài</t>
  </si>
  <si>
    <t>- Chi phí khác bằng tiền</t>
  </si>
  <si>
    <t xml:space="preserve">10- Chi phí thuế thu nhập doanh nghiệp hiện hành </t>
  </si>
  <si>
    <t>- Chi phí thuế thu nhập doanh nghiệp tính trên thu nhập chịu thuế năm hiện hành</t>
  </si>
  <si>
    <t>- Điều chỉnh chi phí thuế thu nhập doanh nghiệp của các năm trước vào chi phí thuế thu nhập hiện hành năm nay</t>
  </si>
  <si>
    <t>- Tổng chi phí thuế thu nhập Doanh nghiệp hiện hành</t>
  </si>
  <si>
    <t>11- Chi phí thuế thu nhập doanh nghiệp hoãn lại</t>
  </si>
  <si>
    <t>- Chi phí thuế thu nhập hoãn lại phát sinh từ câc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</si>
  <si>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</si>
  <si>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</si>
  <si>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</si>
  <si>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</si>
  <si>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</si>
  <si>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VII. Thông tin bổ sung cho khoản mục trình bày trong Báo cáo lưu chuyển tiền tệ</t>
  </si>
  <si>
    <t>Đơn vị tính: VNĐ</t>
  </si>
  <si>
    <t xml:space="preserve">1- Các giao dịch không bằng tiền ảnh hưởng đến báo cáo lưu chuyển tiền tệ trong tương lai                                                                                                                                                                     </t>
  </si>
  <si>
    <t>- Mua tài sản bằng cách nhận các khoản nợ liên quan trực tiếp hoặc thông qua nghiệp vụ cho thuê tài chính</t>
  </si>
  <si>
    <t>- Mua doanh nghiệp thông qua phát hành cổ phiếu</t>
  </si>
  <si>
    <t>- Chuyển nợ thành vốn chủ sở hữu</t>
  </si>
  <si>
    <t>- Các giao dịch phi tiền tệ khác</t>
  </si>
  <si>
    <t>2- Các khoản tiền do doanh nghiệp nắm giữ nhưng không được sử dụng</t>
  </si>
  <si>
    <t>3- Số tiền đi vay thực thu trong kỳ</t>
  </si>
  <si>
    <t>- Tiền thu từ đi vay theo khế ước thông thường</t>
  </si>
  <si>
    <t>- Tiền thu từ phát hành trái phiếu thường</t>
  </si>
  <si>
    <t>- Tiền thu từ phát hành trái phiếu chuyển đổi</t>
  </si>
  <si>
    <t>- Tiền thu từ phát hành cổ phiếu ưu đãi phân loại là nợ phải trả</t>
  </si>
  <si>
    <t>- Tiền thu từ giao dịch mua bán lại trái phiếu Chính phủ và REPO chứng khoán</t>
  </si>
  <si>
    <t>- Tiền thu từ đi vay dưới hình thức khác</t>
  </si>
  <si>
    <t>4- Số tiền đã thực trả gốc vay trong kỳ</t>
  </si>
  <si>
    <t>- Tiền trả nợ gốc vay theo khế ước thông thường</t>
  </si>
  <si>
    <t>- Tiền trả nợ gốc trái phiếu thường</t>
  </si>
  <si>
    <t>- Tiền trả nợ gốc trái phiếu chuyển đổi</t>
  </si>
  <si>
    <t>- Tiền trả nợ gốc cổ phiếu ưu đãi phân loại là nợ phải trả</t>
  </si>
  <si>
    <t>- Tiền chi trả cho giao dịch mua bán lại trái  phiếu Chính phủ và REPO chứng khoán</t>
  </si>
  <si>
    <t>- Tiền trả nợ vay dưới hình thức khác</t>
  </si>
  <si>
    <t>VIII. Những thông tin khác</t>
  </si>
  <si>
    <t>1- Những khoản nợ tiềm tàng, khoản cam kết và những thông tin tài chính khác</t>
  </si>
  <si>
    <t>2- Những sự kiện phát sinh sau ngày kết thúc kỳ kế toán năm</t>
  </si>
  <si>
    <t>3- Những thông tin về các bên liên quan</t>
  </si>
  <si>
    <t>4- Trình bày tài sản, doanh thu, kết quả kinh doanh theo bộ phận</t>
  </si>
  <si>
    <t>5- Thông tin so sánh</t>
  </si>
  <si>
    <t>Lợi nhuận trước thuế quý IV năm 2015 tăng 8,9% so với thực hiện cùng kỳ năm 2014 và Lợi nhuận trước thuế  lũy kế năm 2015 giảm 31,3%  so với lũy kế năm 2014 là do sản lượng Ure Phú Mỹ tiêu thụ giảm,  giá bán giảm, chí phí tăng so với cùng kỳ năm 2014</t>
  </si>
  <si>
    <t>6- Thông tin về hoạt động liên tục</t>
  </si>
  <si>
    <t>7- Những thông tin khác</t>
  </si>
  <si>
    <t>Lập ngày 15 tháng 01 năm 2016</t>
  </si>
  <si>
    <t>NGƯỜI LẬP BIỂU</t>
  </si>
  <si>
    <t>KẾ TOÁN TRƯỞNG</t>
  </si>
  <si>
    <t>GIÁM ĐỐC</t>
  </si>
  <si>
    <t>(Ký, Họ tên, đóng dấu)</t>
  </si>
  <si>
    <t>Phan Thị Tuyết Minh</t>
  </si>
  <si>
    <t>Lê Thanh Viên</t>
  </si>
  <si>
    <t>Cao Trung Kiên</t>
  </si>
  <si>
    <t>Công ty cổ phần Phân bón và Hóa chất Dầu khí Miền Trung</t>
  </si>
  <si>
    <t>Địa chỉ: Lô A2, Cụm CN Nhơn Bình, P.Nhơn Bình, TP.Quy Nhơn, Bình Định</t>
  </si>
  <si>
    <t>Điện thoại: 056 - 3848488             Fax: 056  - 3848588</t>
  </si>
  <si>
    <t>QUÝ 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</si>
</sst>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s>
  <fonts count="107">
    <font>
      <sz val="10"/>
      <name val="Arial"/>
      <family val="0"/>
    </font>
    <font>
      <sz val="11"/>
      <color indexed="8"/>
      <name val="Calibri"/>
      <family val="2"/>
    </font>
    <font>
      <b/>
      <sz val="10"/>
      <name val="Arial"/>
      <family val="2"/>
    </font>
    <font>
      <i/>
      <sz val="10"/>
      <name val="Arial"/>
      <family val="2"/>
    </font>
    <font>
      <sz val="11"/>
      <name val="Times New Roman"/>
      <family val="1"/>
    </font>
    <font>
      <sz val="11"/>
      <name val="Arial"/>
      <family val="2"/>
    </font>
    <font>
      <b/>
      <sz val="11"/>
      <name val="Times New Roman"/>
      <family val="1"/>
    </font>
    <font>
      <i/>
      <sz val="11"/>
      <name val="Times New Roman"/>
      <family val="1"/>
    </font>
    <font>
      <b/>
      <i/>
      <sz val="11"/>
      <name val="Times New Roman"/>
      <family val="1"/>
    </font>
    <font>
      <b/>
      <sz val="9"/>
      <name val="Arial"/>
      <family val="2"/>
    </font>
    <font>
      <i/>
      <sz val="10"/>
      <name val="Times New Roman"/>
      <family val="1"/>
    </font>
    <font>
      <b/>
      <sz val="10"/>
      <name val="Times New Roman"/>
      <family val="1"/>
    </font>
    <font>
      <sz val="10"/>
      <name val="Times New Roman"/>
      <family val="1"/>
    </font>
    <font>
      <b/>
      <sz val="13"/>
      <name val="Times New Roman"/>
      <family val="1"/>
    </font>
    <font>
      <i/>
      <sz val="13"/>
      <name val="Times New Roman"/>
      <family val="1"/>
    </font>
    <font>
      <sz val="13"/>
      <name val="Times New Roman"/>
      <family val="1"/>
    </font>
    <font>
      <b/>
      <i/>
      <sz val="13"/>
      <name val="Times New Roman"/>
      <family val="1"/>
    </font>
    <font>
      <sz val="10"/>
      <name val="VNI-Times"/>
      <family val="0"/>
    </font>
    <font>
      <b/>
      <i/>
      <sz val="10"/>
      <name val="Times New Roman"/>
      <family val="1"/>
    </font>
    <font>
      <sz val="9"/>
      <name val="Times New Roman"/>
      <family val="1"/>
    </font>
    <font>
      <b/>
      <u val="single"/>
      <sz val="11"/>
      <name val="Verdana"/>
      <family val="2"/>
    </font>
    <font>
      <b/>
      <sz val="14"/>
      <name val="Verdana"/>
      <family val="2"/>
    </font>
    <font>
      <b/>
      <sz val="9"/>
      <name val="Times New Roman"/>
      <family val="1"/>
    </font>
    <font>
      <sz val="9"/>
      <name val="VNI-Times"/>
      <family val="0"/>
    </font>
    <font>
      <i/>
      <sz val="9"/>
      <name val="Times New Roman"/>
      <family val="1"/>
    </font>
    <font>
      <sz val="8"/>
      <name val="Times New Roman"/>
      <family val="1"/>
    </font>
    <font>
      <b/>
      <i/>
      <sz val="9"/>
      <name val="Times New Roman"/>
      <family val="1"/>
    </font>
    <font>
      <b/>
      <sz val="9"/>
      <name val="Tahoma"/>
      <family val="2"/>
    </font>
    <font>
      <sz val="9"/>
      <name val="Tahoma"/>
      <family val="2"/>
    </font>
    <font>
      <sz val="11"/>
      <color indexed="60"/>
      <name val="Calibri"/>
      <family val="2"/>
    </font>
    <font>
      <sz val="11"/>
      <color indexed="20"/>
      <name val="Calibri"/>
      <family val="2"/>
    </font>
    <font>
      <b/>
      <sz val="11"/>
      <color indexed="52"/>
      <name val="Calibri"/>
      <family val="2"/>
    </font>
    <font>
      <b/>
      <sz val="11"/>
      <color indexed="60"/>
      <name val="Calibri"/>
      <family val="2"/>
    </font>
    <font>
      <sz val="12"/>
      <color indexed="8"/>
      <name val="Times New Roman"/>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9"/>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i/>
      <sz val="11"/>
      <color indexed="8"/>
      <name val="Times New Roman"/>
      <family val="1"/>
    </font>
    <font>
      <u val="single"/>
      <sz val="11"/>
      <color indexed="8"/>
      <name val="Times New Roman"/>
      <family val="1"/>
    </font>
    <font>
      <i/>
      <sz val="10"/>
      <color indexed="8"/>
      <name val="Arial"/>
      <family val="2"/>
    </font>
    <font>
      <b/>
      <sz val="11"/>
      <color indexed="8"/>
      <name val="Times New Roman"/>
      <family val="1"/>
    </font>
    <font>
      <sz val="11"/>
      <name val="Calibri"/>
      <family val="2"/>
    </font>
    <font>
      <sz val="11"/>
      <color indexed="60"/>
      <name val="Times New Roman"/>
      <family val="1"/>
    </font>
    <font>
      <sz val="11"/>
      <color indexed="10"/>
      <name val="Times New Roman"/>
      <family val="1"/>
    </font>
    <font>
      <sz val="10"/>
      <color indexed="60"/>
      <name val="Times New Roman"/>
      <family val="1"/>
    </font>
    <font>
      <sz val="10"/>
      <color indexed="10"/>
      <name val="Times New Roman"/>
      <family val="1"/>
    </font>
    <font>
      <b/>
      <sz val="10"/>
      <color indexed="60"/>
      <name val="Times New Roman"/>
      <family val="1"/>
    </font>
    <font>
      <b/>
      <sz val="10"/>
      <color indexed="10"/>
      <name val="Times New Roman"/>
      <family val="1"/>
    </font>
    <font>
      <i/>
      <sz val="10"/>
      <color indexed="60"/>
      <name val="Times New Roman"/>
      <family val="1"/>
    </font>
    <font>
      <i/>
      <sz val="10"/>
      <color indexed="10"/>
      <name val="Times New Roman"/>
      <family val="1"/>
    </font>
    <font>
      <b/>
      <sz val="9"/>
      <color indexed="60"/>
      <name val="Times New Roman"/>
      <family val="1"/>
    </font>
    <font>
      <sz val="9"/>
      <color indexed="60"/>
      <name val="Times New Roman"/>
      <family val="1"/>
    </font>
    <font>
      <b/>
      <i/>
      <sz val="11"/>
      <color indexed="8"/>
      <name val="Times New Roman"/>
      <family val="1"/>
    </font>
    <font>
      <sz val="9"/>
      <color indexed="8"/>
      <name val="Times New Roman"/>
      <family val="1"/>
    </font>
    <font>
      <b/>
      <sz val="10"/>
      <color indexed="8"/>
      <name val="Times New Roman"/>
      <family val="0"/>
    </font>
    <font>
      <sz val="10"/>
      <color indexed="8"/>
      <name val="Times New Roman"/>
      <family val="0"/>
    </font>
    <font>
      <i/>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i/>
      <sz val="11"/>
      <color theme="1"/>
      <name val="Times New Roman"/>
      <family val="1"/>
    </font>
    <font>
      <u val="single"/>
      <sz val="11"/>
      <color theme="1"/>
      <name val="Times New Roman"/>
      <family val="1"/>
    </font>
    <font>
      <i/>
      <sz val="10"/>
      <color theme="1"/>
      <name val="Arial"/>
      <family val="2"/>
    </font>
    <font>
      <b/>
      <sz val="11"/>
      <color theme="1"/>
      <name val="Times New Roman"/>
      <family val="1"/>
    </font>
    <font>
      <sz val="11"/>
      <color theme="0"/>
      <name val="Times New Roman"/>
      <family val="1"/>
    </font>
    <font>
      <sz val="11"/>
      <color rgb="FFFF0000"/>
      <name val="Times New Roman"/>
      <family val="1"/>
    </font>
    <font>
      <sz val="10"/>
      <color theme="0"/>
      <name val="Times New Roman"/>
      <family val="1"/>
    </font>
    <font>
      <sz val="10"/>
      <color rgb="FFFF0000"/>
      <name val="Times New Roman"/>
      <family val="1"/>
    </font>
    <font>
      <b/>
      <sz val="10"/>
      <color theme="0"/>
      <name val="Times New Roman"/>
      <family val="1"/>
    </font>
    <font>
      <b/>
      <sz val="10"/>
      <color rgb="FFFF0000"/>
      <name val="Times New Roman"/>
      <family val="1"/>
    </font>
    <font>
      <i/>
      <sz val="10"/>
      <color theme="0"/>
      <name val="Times New Roman"/>
      <family val="1"/>
    </font>
    <font>
      <i/>
      <sz val="10"/>
      <color rgb="FFFF0000"/>
      <name val="Times New Roman"/>
      <family val="1"/>
    </font>
    <font>
      <b/>
      <sz val="9"/>
      <color theme="0"/>
      <name val="Times New Roman"/>
      <family val="1"/>
    </font>
    <font>
      <sz val="9"/>
      <color theme="0"/>
      <name val="Times New Roman"/>
      <family val="1"/>
    </font>
    <font>
      <b/>
      <i/>
      <sz val="11"/>
      <color theme="1"/>
      <name val="Times New Roman"/>
      <family val="1"/>
    </font>
    <font>
      <sz val="9"/>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style="thin"/>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7" fillId="0" borderId="0" applyFont="0" applyFill="0" applyBorder="0" applyAlignment="0" applyProtection="0"/>
    <xf numFmtId="171" fontId="7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69"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22">
    <xf numFmtId="0" fontId="0" fillId="0" borderId="0" xfId="0" applyAlignment="1">
      <alignment/>
    </xf>
    <xf numFmtId="0" fontId="2" fillId="0" borderId="0" xfId="0" applyFont="1" applyAlignment="1">
      <alignment/>
    </xf>
    <xf numFmtId="0" fontId="88" fillId="0" borderId="0" xfId="0" applyFont="1" applyAlignment="1">
      <alignment/>
    </xf>
    <xf numFmtId="0" fontId="89" fillId="0" borderId="0" xfId="0" applyFont="1" applyAlignment="1">
      <alignment/>
    </xf>
    <xf numFmtId="0" fontId="88" fillId="0" borderId="0" xfId="0" applyFont="1" applyAlignment="1">
      <alignment horizontal="right"/>
    </xf>
    <xf numFmtId="0" fontId="88" fillId="0" borderId="0" xfId="0" applyFont="1" applyAlignment="1">
      <alignment horizontal="left"/>
    </xf>
    <xf numFmtId="0" fontId="90" fillId="0" borderId="0" xfId="0" applyFont="1" applyAlignment="1">
      <alignment/>
    </xf>
    <xf numFmtId="0" fontId="88" fillId="0" borderId="10" xfId="0" applyFont="1" applyBorder="1" applyAlignment="1">
      <alignment horizontal="center"/>
    </xf>
    <xf numFmtId="0" fontId="88" fillId="0" borderId="10" xfId="0" applyFont="1" applyBorder="1" applyAlignment="1">
      <alignment/>
    </xf>
    <xf numFmtId="0" fontId="80" fillId="0" borderId="10" xfId="54" applyBorder="1" applyAlignment="1">
      <alignment/>
    </xf>
    <xf numFmtId="0" fontId="91" fillId="0" borderId="0" xfId="0" applyFont="1" applyAlignment="1">
      <alignment/>
    </xf>
    <xf numFmtId="0" fontId="92" fillId="0" borderId="0" xfId="0" applyFont="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3" fillId="19" borderId="10" xfId="0" applyFont="1" applyFill="1" applyBorder="1" applyAlignment="1">
      <alignment horizontal="center"/>
    </xf>
    <xf numFmtId="0" fontId="93" fillId="19" borderId="10" xfId="0" applyFont="1" applyFill="1" applyBorder="1" applyAlignment="1">
      <alignment/>
    </xf>
    <xf numFmtId="49" fontId="93" fillId="19" borderId="10" xfId="0" applyNumberFormat="1" applyFont="1" applyFill="1" applyBorder="1" applyAlignment="1">
      <alignment/>
    </xf>
    <xf numFmtId="0" fontId="4" fillId="0" borderId="10" xfId="0" applyFont="1" applyBorder="1" applyAlignment="1">
      <alignment wrapText="1"/>
    </xf>
    <xf numFmtId="49" fontId="88" fillId="0" borderId="10" xfId="0" applyNumberFormat="1" applyFont="1" applyBorder="1" applyAlignment="1">
      <alignment/>
    </xf>
    <xf numFmtId="0" fontId="5" fillId="0" borderId="0" xfId="0" applyFont="1" applyAlignment="1">
      <alignment/>
    </xf>
    <xf numFmtId="0" fontId="69" fillId="0" borderId="0" xfId="58" applyFont="1">
      <alignment/>
      <protection/>
    </xf>
    <xf numFmtId="0" fontId="90" fillId="0" borderId="0" xfId="58" applyFont="1" applyAlignment="1">
      <alignment horizontal="right" vertical="center"/>
      <protection/>
    </xf>
    <xf numFmtId="0" fontId="5" fillId="33" borderId="0" xfId="0" applyFont="1" applyFill="1" applyAlignment="1">
      <alignment/>
    </xf>
    <xf numFmtId="0" fontId="6" fillId="33" borderId="10" xfId="58" applyFont="1" applyFill="1" applyBorder="1" applyAlignment="1">
      <alignment horizontal="center" vertical="top" wrapText="1"/>
      <protection/>
    </xf>
    <xf numFmtId="0" fontId="6" fillId="33" borderId="10" xfId="58" applyFont="1" applyFill="1" applyBorder="1" applyAlignment="1">
      <alignment horizontal="center" vertical="center" wrapText="1"/>
      <protection/>
    </xf>
    <xf numFmtId="0" fontId="6" fillId="33" borderId="10" xfId="58" applyFont="1" applyFill="1" applyBorder="1" applyAlignment="1" applyProtection="1">
      <alignment horizontal="center" vertical="center" wrapText="1"/>
      <protection locked="0"/>
    </xf>
    <xf numFmtId="0" fontId="4" fillId="33" borderId="10" xfId="58" applyFont="1" applyFill="1" applyBorder="1" applyAlignment="1">
      <alignment horizontal="justify" vertical="center" wrapText="1"/>
      <protection/>
    </xf>
    <xf numFmtId="0" fontId="4" fillId="33" borderId="10" xfId="58" applyFont="1" applyFill="1" applyBorder="1" applyAlignment="1">
      <alignment horizontal="center" vertical="center" wrapText="1"/>
      <protection/>
    </xf>
    <xf numFmtId="0" fontId="53" fillId="0" borderId="0" xfId="58" applyFont="1" applyFill="1">
      <alignment/>
      <protection/>
    </xf>
    <xf numFmtId="0" fontId="7" fillId="0" borderId="0" xfId="58" applyFont="1" applyFill="1" applyAlignment="1">
      <alignment horizontal="right" vertical="center"/>
      <protection/>
    </xf>
    <xf numFmtId="0" fontId="5" fillId="0" borderId="0" xfId="0" applyFont="1" applyFill="1" applyAlignment="1">
      <alignment/>
    </xf>
    <xf numFmtId="0" fontId="6" fillId="0" borderId="0" xfId="58" applyFont="1" applyFill="1" applyAlignment="1">
      <alignment horizontal="left" vertical="center"/>
      <protection/>
    </xf>
    <xf numFmtId="0" fontId="7" fillId="0" borderId="0" xfId="58" applyFont="1" applyFill="1" applyAlignment="1">
      <alignment vertical="center"/>
      <protection/>
    </xf>
    <xf numFmtId="0" fontId="6" fillId="0" borderId="10"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0" xfId="58" applyFont="1" applyFill="1" applyAlignment="1">
      <alignment horizontal="justify" vertical="center"/>
      <protection/>
    </xf>
    <xf numFmtId="0" fontId="93" fillId="0" borderId="0" xfId="58" applyFont="1" applyFill="1" applyAlignment="1">
      <alignment horizontal="justify" vertical="center"/>
      <protection/>
    </xf>
    <xf numFmtId="0" fontId="69" fillId="0" borderId="0" xfId="58" applyFont="1" applyFill="1">
      <alignment/>
      <protection/>
    </xf>
    <xf numFmtId="0" fontId="6" fillId="0" borderId="10" xfId="58" applyFont="1" applyFill="1" applyBorder="1" applyAlignment="1" applyProtection="1">
      <alignment horizontal="center" vertical="center" wrapText="1"/>
      <protection locked="0"/>
    </xf>
    <xf numFmtId="0" fontId="5" fillId="0" borderId="0" xfId="0" applyFont="1" applyFill="1" applyAlignment="1">
      <alignment vertical="center"/>
    </xf>
    <xf numFmtId="0" fontId="9" fillId="0" borderId="0" xfId="0" applyFont="1" applyFill="1" applyAlignment="1">
      <alignment/>
    </xf>
    <xf numFmtId="0" fontId="9" fillId="0" borderId="10" xfId="0" applyFont="1" applyFill="1" applyBorder="1" applyAlignment="1">
      <alignment horizontal="center"/>
    </xf>
    <xf numFmtId="172" fontId="6" fillId="0" borderId="10" xfId="42" applyNumberFormat="1" applyFont="1" applyBorder="1" applyAlignment="1">
      <alignment horizontal="center"/>
    </xf>
    <xf numFmtId="172" fontId="4" fillId="0" borderId="10" xfId="42" applyNumberFormat="1" applyFont="1" applyBorder="1" applyAlignment="1">
      <alignment horizontal="center"/>
    </xf>
    <xf numFmtId="172" fontId="12" fillId="0" borderId="10" xfId="42" applyNumberFormat="1" applyFont="1" applyBorder="1" applyAlignment="1">
      <alignment horizontal="center"/>
    </xf>
    <xf numFmtId="172" fontId="4" fillId="0" borderId="10" xfId="42" applyNumberFormat="1" applyFont="1" applyFill="1" applyBorder="1" applyAlignment="1">
      <alignment horizontal="center"/>
    </xf>
    <xf numFmtId="172" fontId="7" fillId="0" borderId="10" xfId="42" applyNumberFormat="1" applyFont="1" applyBorder="1" applyAlignment="1">
      <alignment horizontal="center"/>
    </xf>
    <xf numFmtId="172" fontId="8" fillId="0" borderId="10" xfId="42" applyNumberFormat="1" applyFont="1" applyBorder="1" applyAlignment="1">
      <alignment horizontal="center"/>
    </xf>
    <xf numFmtId="171" fontId="12" fillId="0" borderId="10" xfId="42" applyFont="1" applyBorder="1" applyAlignment="1" quotePrefix="1">
      <alignment horizontal="right"/>
    </xf>
    <xf numFmtId="172" fontId="12" fillId="0" borderId="10" xfId="42" applyNumberFormat="1" applyFont="1" applyBorder="1" applyAlignment="1" quotePrefix="1">
      <alignment horizontal="right"/>
    </xf>
    <xf numFmtId="171" fontId="4" fillId="33" borderId="10" xfId="42" applyFont="1" applyFill="1" applyBorder="1" applyAlignment="1" applyProtection="1">
      <alignment horizontal="right" vertical="center" wrapText="1"/>
      <protection locked="0"/>
    </xf>
    <xf numFmtId="0" fontId="6" fillId="0" borderId="10" xfId="0" applyFont="1" applyBorder="1" applyAlignment="1">
      <alignment horizontal="center" vertical="top" wrapText="1"/>
    </xf>
    <xf numFmtId="0" fontId="6"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7" fillId="0" borderId="10" xfId="0" applyFont="1" applyBorder="1" applyAlignment="1">
      <alignment horizontal="justify" vertical="top" wrapText="1"/>
    </xf>
    <xf numFmtId="0" fontId="7" fillId="0" borderId="10" xfId="0" applyFont="1" applyBorder="1" applyAlignment="1">
      <alignment horizontal="center" vertical="top" wrapText="1"/>
    </xf>
    <xf numFmtId="0" fontId="5" fillId="33" borderId="10" xfId="0" applyFont="1" applyFill="1" applyBorder="1" applyAlignment="1">
      <alignment/>
    </xf>
    <xf numFmtId="0" fontId="13" fillId="0" borderId="10" xfId="0" applyFont="1" applyBorder="1" applyAlignment="1">
      <alignment horizontal="justify" vertical="top" wrapText="1"/>
    </xf>
    <xf numFmtId="0" fontId="13" fillId="0" borderId="10" xfId="0" applyFont="1" applyBorder="1" applyAlignment="1">
      <alignment horizontal="center" vertical="top" wrapText="1"/>
    </xf>
    <xf numFmtId="0" fontId="14" fillId="0" borderId="10" xfId="0" applyFont="1" applyBorder="1" applyAlignment="1">
      <alignment horizontal="justify" vertical="top" wrapText="1"/>
    </xf>
    <xf numFmtId="0" fontId="15" fillId="0" borderId="10" xfId="0" applyFont="1" applyBorder="1" applyAlignment="1">
      <alignment horizontal="center" vertical="top" wrapText="1"/>
    </xf>
    <xf numFmtId="0" fontId="13" fillId="0" borderId="10" xfId="0" applyFont="1" applyBorder="1" applyAlignment="1" quotePrefix="1">
      <alignment horizontal="center" vertical="top" wrapText="1"/>
    </xf>
    <xf numFmtId="0" fontId="15" fillId="0" borderId="10" xfId="0" applyFont="1" applyBorder="1" applyAlignment="1">
      <alignment horizontal="justify" vertical="top" wrapText="1"/>
    </xf>
    <xf numFmtId="0" fontId="16" fillId="0" borderId="10" xfId="0" applyFont="1" applyBorder="1" applyAlignment="1">
      <alignment horizontal="justify" vertical="top" wrapText="1"/>
    </xf>
    <xf numFmtId="0" fontId="16" fillId="0" borderId="10" xfId="0" applyFont="1" applyBorder="1" applyAlignment="1">
      <alignment horizontal="center" vertical="top" wrapText="1"/>
    </xf>
    <xf numFmtId="0" fontId="5" fillId="0" borderId="10" xfId="0" applyFont="1" applyBorder="1" applyAlignment="1">
      <alignment/>
    </xf>
    <xf numFmtId="0" fontId="15" fillId="0" borderId="10" xfId="0" applyFont="1" applyBorder="1" applyAlignment="1" quotePrefix="1">
      <alignment horizontal="center" vertical="top" wrapText="1"/>
    </xf>
    <xf numFmtId="0" fontId="93" fillId="0" borderId="10" xfId="58" applyFont="1" applyBorder="1" applyAlignment="1">
      <alignment horizontal="center" vertical="center" wrapText="1"/>
      <protection/>
    </xf>
    <xf numFmtId="172" fontId="11" fillId="0" borderId="10" xfId="44" applyNumberFormat="1" applyFont="1" applyFill="1" applyBorder="1" applyAlignment="1">
      <alignment/>
    </xf>
    <xf numFmtId="172" fontId="11" fillId="33" borderId="10" xfId="44" applyNumberFormat="1" applyFont="1" applyFill="1" applyBorder="1" applyAlignment="1">
      <alignment horizontal="center" vertical="center" wrapText="1"/>
    </xf>
    <xf numFmtId="172" fontId="11" fillId="0" borderId="10" xfId="44" applyNumberFormat="1" applyFont="1" applyFill="1" applyBorder="1" applyAlignment="1">
      <alignment horizontal="center" vertical="center" wrapText="1"/>
    </xf>
    <xf numFmtId="172" fontId="11" fillId="0" borderId="10" xfId="44" applyNumberFormat="1" applyFont="1" applyBorder="1" applyAlignment="1">
      <alignment/>
    </xf>
    <xf numFmtId="172" fontId="12" fillId="0" borderId="10" xfId="44" applyNumberFormat="1" applyFont="1" applyBorder="1" applyAlignment="1">
      <alignment/>
    </xf>
    <xf numFmtId="172" fontId="12" fillId="33" borderId="10" xfId="44" applyNumberFormat="1" applyFont="1" applyFill="1" applyBorder="1" applyAlignment="1">
      <alignment/>
    </xf>
    <xf numFmtId="172" fontId="12" fillId="0" borderId="10" xfId="44" applyNumberFormat="1" applyFont="1" applyFill="1" applyBorder="1" applyAlignment="1">
      <alignment/>
    </xf>
    <xf numFmtId="172" fontId="11" fillId="33" borderId="10" xfId="44" applyNumberFormat="1" applyFont="1" applyFill="1" applyBorder="1" applyAlignment="1">
      <alignment/>
    </xf>
    <xf numFmtId="172" fontId="10" fillId="0" borderId="10" xfId="44" applyNumberFormat="1" applyFont="1" applyBorder="1" applyAlignment="1">
      <alignment/>
    </xf>
    <xf numFmtId="172" fontId="5" fillId="33" borderId="0" xfId="0" applyNumberFormat="1" applyFont="1" applyFill="1" applyAlignment="1">
      <alignment/>
    </xf>
    <xf numFmtId="172" fontId="4" fillId="0" borderId="10" xfId="42" applyNumberFormat="1" applyFont="1" applyBorder="1" applyAlignment="1" quotePrefix="1">
      <alignment horizontal="right"/>
    </xf>
    <xf numFmtId="37" fontId="11" fillId="0" borderId="10" xfId="0" applyNumberFormat="1" applyFont="1" applyBorder="1" applyAlignment="1">
      <alignment/>
    </xf>
    <xf numFmtId="3" fontId="18" fillId="0" borderId="10" xfId="0" applyNumberFormat="1" applyFont="1" applyBorder="1" applyAlignment="1">
      <alignment/>
    </xf>
    <xf numFmtId="3" fontId="12" fillId="0" borderId="10" xfId="0" applyNumberFormat="1" applyFont="1" applyBorder="1" applyAlignment="1">
      <alignment/>
    </xf>
    <xf numFmtId="37" fontId="12" fillId="0" borderId="10" xfId="0" applyNumberFormat="1" applyFont="1" applyBorder="1" applyAlignment="1">
      <alignment/>
    </xf>
    <xf numFmtId="172" fontId="18" fillId="0" borderId="10" xfId="44" applyNumberFormat="1" applyFont="1" applyBorder="1" applyAlignment="1">
      <alignment horizontal="center" vertical="center" wrapText="1"/>
    </xf>
    <xf numFmtId="172" fontId="12" fillId="0" borderId="10" xfId="44" applyNumberFormat="1" applyFont="1" applyBorder="1" applyAlignment="1">
      <alignment horizontal="center" vertical="center" wrapText="1"/>
    </xf>
    <xf numFmtId="37" fontId="12" fillId="0" borderId="10" xfId="0" applyNumberFormat="1" applyFont="1" applyFill="1" applyBorder="1" applyAlignment="1">
      <alignment/>
    </xf>
    <xf numFmtId="172" fontId="11" fillId="0" borderId="10" xfId="44" applyNumberFormat="1" applyFont="1" applyBorder="1" applyAlignment="1">
      <alignment horizontal="center" vertical="center" wrapText="1"/>
    </xf>
    <xf numFmtId="0" fontId="12" fillId="0" borderId="10" xfId="0" applyFont="1" applyBorder="1" applyAlignment="1">
      <alignment/>
    </xf>
    <xf numFmtId="172" fontId="18" fillId="0" borderId="10" xfId="44" applyNumberFormat="1" applyFont="1" applyBorder="1" applyAlignment="1">
      <alignment/>
    </xf>
    <xf numFmtId="0" fontId="11" fillId="0" borderId="10" xfId="0" applyFont="1" applyBorder="1" applyAlignment="1">
      <alignment/>
    </xf>
    <xf numFmtId="0" fontId="4" fillId="0" borderId="0" xfId="0" applyFont="1" applyFill="1" applyAlignment="1">
      <alignment/>
    </xf>
    <xf numFmtId="0" fontId="19" fillId="0" borderId="0" xfId="0" applyFont="1" applyFill="1" applyAlignment="1">
      <alignment/>
    </xf>
    <xf numFmtId="0" fontId="94" fillId="0" borderId="0" xfId="0" applyFont="1" applyFill="1" applyAlignment="1">
      <alignment/>
    </xf>
    <xf numFmtId="172" fontId="4" fillId="0" borderId="0" xfId="44" applyNumberFormat="1" applyFont="1" applyFill="1" applyAlignment="1">
      <alignment/>
    </xf>
    <xf numFmtId="0" fontId="95"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96" fillId="0" borderId="0" xfId="0" applyFont="1" applyFill="1" applyAlignment="1">
      <alignment/>
    </xf>
    <xf numFmtId="172" fontId="12" fillId="0" borderId="0" xfId="44" applyNumberFormat="1" applyFont="1" applyFill="1" applyAlignment="1">
      <alignment/>
    </xf>
    <xf numFmtId="0" fontId="97" fillId="0" borderId="0" xfId="0" applyFont="1" applyFill="1" applyAlignment="1">
      <alignment/>
    </xf>
    <xf numFmtId="0" fontId="12" fillId="0" borderId="0" xfId="0" applyFont="1" applyFill="1" applyAlignment="1">
      <alignment horizontal="left" vertical="center" wrapText="1"/>
    </xf>
    <xf numFmtId="0" fontId="19" fillId="0" borderId="0" xfId="0" applyFont="1" applyFill="1" applyAlignment="1">
      <alignment horizontal="left" vertical="center" wrapText="1"/>
    </xf>
    <xf numFmtId="0" fontId="12" fillId="0" borderId="0" xfId="0" applyFont="1" applyFill="1" applyAlignment="1" quotePrefix="1">
      <alignment/>
    </xf>
    <xf numFmtId="0" fontId="22" fillId="0" borderId="0" xfId="0" applyFont="1" applyFill="1" applyAlignment="1">
      <alignment/>
    </xf>
    <xf numFmtId="0" fontId="98" fillId="0" borderId="0" xfId="0" applyFont="1" applyFill="1" applyAlignment="1">
      <alignment/>
    </xf>
    <xf numFmtId="172" fontId="11" fillId="0" borderId="0" xfId="44" applyNumberFormat="1" applyFont="1" applyFill="1" applyAlignment="1">
      <alignment/>
    </xf>
    <xf numFmtId="0" fontId="99" fillId="0" borderId="0" xfId="0" applyFont="1" applyFill="1" applyAlignment="1">
      <alignment/>
    </xf>
    <xf numFmtId="0" fontId="12" fillId="0" borderId="0" xfId="0" applyFont="1" applyFill="1" applyAlignment="1">
      <alignment horizontal="left" wrapText="1"/>
    </xf>
    <xf numFmtId="172" fontId="12" fillId="0" borderId="0" xfId="45" applyNumberFormat="1" applyFont="1" applyFill="1" applyAlignment="1">
      <alignment/>
    </xf>
    <xf numFmtId="0" fontId="12" fillId="0" borderId="0" xfId="0" applyFont="1" applyFill="1" applyAlignment="1">
      <alignment/>
    </xf>
    <xf numFmtId="172" fontId="11" fillId="0" borderId="0" xfId="45" applyNumberFormat="1" applyFont="1" applyFill="1" applyAlignment="1">
      <alignment/>
    </xf>
    <xf numFmtId="0" fontId="11" fillId="0" borderId="0" xfId="0" applyFont="1" applyFill="1" applyAlignment="1">
      <alignment/>
    </xf>
    <xf numFmtId="0" fontId="0" fillId="0" borderId="0" xfId="0" applyFont="1" applyFill="1" applyAlignment="1">
      <alignment horizontal="left" vertical="center" wrapText="1"/>
    </xf>
    <xf numFmtId="0" fontId="12" fillId="0" borderId="0" xfId="0" applyFont="1" applyFill="1" applyAlignment="1">
      <alignment horizontal="left"/>
    </xf>
    <xf numFmtId="0" fontId="19" fillId="0" borderId="0" xfId="0" applyFont="1" applyFill="1" applyAlignment="1">
      <alignment horizontal="left"/>
    </xf>
    <xf numFmtId="0" fontId="23" fillId="0" borderId="0" xfId="0" applyFont="1" applyFill="1" applyAlignment="1">
      <alignment horizontal="left" vertical="center" wrapText="1"/>
    </xf>
    <xf numFmtId="0" fontId="19" fillId="0" borderId="0" xfId="0" applyFont="1" applyFill="1" applyAlignment="1">
      <alignment horizontal="left" wrapText="1"/>
    </xf>
    <xf numFmtId="0" fontId="22"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quotePrefix="1">
      <alignment/>
    </xf>
    <xf numFmtId="172" fontId="19" fillId="0" borderId="0" xfId="44" applyNumberFormat="1" applyFont="1" applyFill="1" applyBorder="1" applyAlignment="1">
      <alignment horizontal="center"/>
    </xf>
    <xf numFmtId="172" fontId="19" fillId="0" borderId="0" xfId="0" applyNumberFormat="1" applyFont="1" applyFill="1" applyBorder="1" applyAlignment="1">
      <alignment horizontal="center"/>
    </xf>
    <xf numFmtId="0" fontId="10" fillId="0" borderId="0" xfId="0" applyFont="1" applyFill="1" applyBorder="1" applyAlignment="1">
      <alignment/>
    </xf>
    <xf numFmtId="3" fontId="10" fillId="0" borderId="0" xfId="0" applyNumberFormat="1" applyFont="1" applyFill="1" applyBorder="1" applyAlignment="1">
      <alignment/>
    </xf>
    <xf numFmtId="172" fontId="24" fillId="0" borderId="0" xfId="44" applyNumberFormat="1" applyFont="1" applyFill="1" applyBorder="1" applyAlignment="1">
      <alignment horizontal="center"/>
    </xf>
    <xf numFmtId="172" fontId="24" fillId="0" borderId="0" xfId="44" applyNumberFormat="1" applyFont="1" applyFill="1" applyBorder="1" applyAlignment="1">
      <alignment/>
    </xf>
    <xf numFmtId="0" fontId="10" fillId="0" borderId="0" xfId="0" applyFont="1" applyFill="1" applyAlignment="1">
      <alignment/>
    </xf>
    <xf numFmtId="0" fontId="100" fillId="0" borderId="0" xfId="0" applyFont="1" applyFill="1" applyAlignment="1">
      <alignment/>
    </xf>
    <xf numFmtId="172" fontId="10" fillId="0" borderId="0" xfId="44" applyNumberFormat="1" applyFont="1" applyFill="1" applyAlignment="1">
      <alignment/>
    </xf>
    <xf numFmtId="0" fontId="101" fillId="0" borderId="0" xfId="0" applyFont="1" applyFill="1" applyAlignment="1">
      <alignment/>
    </xf>
    <xf numFmtId="0" fontId="12" fillId="0" borderId="0" xfId="0" applyFont="1" applyFill="1" applyBorder="1" applyAlignment="1" quotePrefix="1">
      <alignment/>
    </xf>
    <xf numFmtId="0" fontId="12" fillId="0" borderId="0" xfId="0" applyFont="1" applyFill="1" applyBorder="1" applyAlignment="1">
      <alignment/>
    </xf>
    <xf numFmtId="172" fontId="19" fillId="0" borderId="0" xfId="44" applyNumberFormat="1" applyFont="1" applyFill="1" applyBorder="1" applyAlignment="1">
      <alignment/>
    </xf>
    <xf numFmtId="0" fontId="11" fillId="0" borderId="0" xfId="0" applyFont="1" applyFill="1" applyBorder="1" applyAlignment="1">
      <alignment horizontal="center"/>
    </xf>
    <xf numFmtId="3" fontId="12" fillId="0" borderId="0" xfId="0" applyNumberFormat="1" applyFont="1" applyFill="1" applyBorder="1" applyAlignment="1">
      <alignment/>
    </xf>
    <xf numFmtId="172" fontId="22" fillId="0" borderId="0" xfId="44" applyNumberFormat="1" applyFont="1" applyFill="1" applyBorder="1" applyAlignment="1">
      <alignment/>
    </xf>
    <xf numFmtId="172" fontId="12" fillId="0" borderId="0" xfId="0" applyNumberFormat="1" applyFont="1" applyFill="1" applyAlignment="1">
      <alignment/>
    </xf>
    <xf numFmtId="0" fontId="11" fillId="0" borderId="0" xfId="0" applyFont="1" applyFill="1" applyBorder="1" applyAlignment="1">
      <alignment/>
    </xf>
    <xf numFmtId="0" fontId="22" fillId="0" borderId="0" xfId="0" applyFont="1" applyFill="1" applyBorder="1" applyAlignment="1">
      <alignment/>
    </xf>
    <xf numFmtId="0" fontId="19" fillId="0" borderId="0" xfId="0" applyFont="1" applyFill="1" applyBorder="1" applyAlignment="1">
      <alignment horizontal="center"/>
    </xf>
    <xf numFmtId="172" fontId="12" fillId="0" borderId="0" xfId="45" applyNumberFormat="1"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left"/>
    </xf>
    <xf numFmtId="172" fontId="19" fillId="0" borderId="0" xfId="44" applyNumberFormat="1" applyFont="1" applyFill="1" applyBorder="1" applyAlignment="1">
      <alignment/>
    </xf>
    <xf numFmtId="172" fontId="25" fillId="0" borderId="0" xfId="44" applyNumberFormat="1" applyFont="1" applyFill="1" applyBorder="1" applyAlignment="1">
      <alignment/>
    </xf>
    <xf numFmtId="172" fontId="12" fillId="0" borderId="0" xfId="44" applyNumberFormat="1" applyFont="1" applyFill="1" applyBorder="1" applyAlignment="1">
      <alignment/>
    </xf>
    <xf numFmtId="0" fontId="12" fillId="0" borderId="0" xfId="0" applyFont="1" applyFill="1" applyBorder="1" applyAlignment="1" quotePrefix="1">
      <alignment horizontal="left"/>
    </xf>
    <xf numFmtId="172" fontId="11" fillId="0" borderId="0" xfId="44" applyNumberFormat="1" applyFont="1" applyFill="1" applyBorder="1" applyAlignment="1">
      <alignment/>
    </xf>
    <xf numFmtId="172" fontId="22" fillId="0" borderId="0" xfId="44" applyNumberFormat="1" applyFont="1" applyFill="1" applyBorder="1" applyAlignment="1">
      <alignment/>
    </xf>
    <xf numFmtId="172" fontId="22" fillId="33" borderId="0" xfId="44" applyNumberFormat="1" applyFont="1" applyFill="1" applyBorder="1" applyAlignment="1">
      <alignment/>
    </xf>
    <xf numFmtId="172" fontId="12" fillId="33" borderId="0" xfId="45" applyNumberFormat="1" applyFont="1" applyFill="1" applyBorder="1" applyAlignment="1">
      <alignment/>
    </xf>
    <xf numFmtId="0" fontId="12" fillId="33" borderId="0" xfId="0" applyFont="1" applyFill="1" applyBorder="1" applyAlignment="1">
      <alignment/>
    </xf>
    <xf numFmtId="0" fontId="22" fillId="0" borderId="10" xfId="0" applyFont="1" applyFill="1" applyBorder="1" applyAlignment="1">
      <alignment horizontal="center"/>
    </xf>
    <xf numFmtId="0" fontId="96" fillId="0" borderId="0" xfId="0" applyFont="1" applyFill="1" applyBorder="1" applyAlignment="1">
      <alignment/>
    </xf>
    <xf numFmtId="172" fontId="12" fillId="0" borderId="0" xfId="44" applyNumberFormat="1" applyFont="1" applyFill="1" applyBorder="1" applyAlignment="1">
      <alignment/>
    </xf>
    <xf numFmtId="0" fontId="97" fillId="0" borderId="0" xfId="0" applyFont="1" applyFill="1" applyBorder="1" applyAlignment="1">
      <alignment/>
    </xf>
    <xf numFmtId="172" fontId="22" fillId="0" borderId="11" xfId="44" applyNumberFormat="1" applyFont="1" applyFill="1" applyBorder="1" applyAlignment="1">
      <alignment/>
    </xf>
    <xf numFmtId="172" fontId="19" fillId="0" borderId="12" xfId="44" applyNumberFormat="1" applyFont="1" applyFill="1" applyBorder="1" applyAlignment="1">
      <alignment/>
    </xf>
    <xf numFmtId="172" fontId="22" fillId="0" borderId="12" xfId="44" applyNumberFormat="1" applyFont="1" applyFill="1" applyBorder="1" applyAlignment="1">
      <alignment/>
    </xf>
    <xf numFmtId="172" fontId="19" fillId="0" borderId="13" xfId="44" applyNumberFormat="1" applyFont="1" applyFill="1" applyBorder="1" applyAlignment="1">
      <alignment/>
    </xf>
    <xf numFmtId="172" fontId="19" fillId="0" borderId="14" xfId="44" applyNumberFormat="1" applyFont="1" applyFill="1" applyBorder="1" applyAlignment="1">
      <alignment/>
    </xf>
    <xf numFmtId="0" fontId="19" fillId="0" borderId="0" xfId="0" applyFont="1" applyFill="1" applyBorder="1" applyAlignment="1">
      <alignment horizontal="center" vertical="center"/>
    </xf>
    <xf numFmtId="172" fontId="22" fillId="0" borderId="0" xfId="0" applyNumberFormat="1" applyFont="1" applyFill="1" applyBorder="1" applyAlignment="1">
      <alignment horizontal="center"/>
    </xf>
    <xf numFmtId="0" fontId="11" fillId="0" borderId="0" xfId="0" applyFont="1" applyFill="1" applyBorder="1" applyAlignment="1">
      <alignment horizontal="left"/>
    </xf>
    <xf numFmtId="0" fontId="19" fillId="0" borderId="0" xfId="0" applyFont="1" applyFill="1" applyBorder="1" applyAlignment="1">
      <alignment horizontal="center" wrapText="1"/>
    </xf>
    <xf numFmtId="172" fontId="22" fillId="0" borderId="0" xfId="44" applyNumberFormat="1" applyFont="1" applyFill="1" applyBorder="1" applyAlignment="1">
      <alignment horizontal="center"/>
    </xf>
    <xf numFmtId="0" fontId="19" fillId="0" borderId="0" xfId="0" applyFont="1" applyFill="1" applyBorder="1" applyAlignment="1">
      <alignment/>
    </xf>
    <xf numFmtId="0" fontId="12" fillId="0" borderId="0" xfId="0" applyFont="1" applyFill="1" applyBorder="1" applyAlignment="1">
      <alignment horizontal="center"/>
    </xf>
    <xf numFmtId="0" fontId="11" fillId="0" borderId="10" xfId="0" applyFont="1" applyFill="1" applyBorder="1" applyAlignment="1">
      <alignment horizontal="center" vertical="center" wrapText="1"/>
    </xf>
    <xf numFmtId="0" fontId="11" fillId="0" borderId="15" xfId="0" applyFont="1" applyFill="1" applyBorder="1" applyAlignment="1">
      <alignment/>
    </xf>
    <xf numFmtId="0" fontId="12" fillId="0" borderId="16" xfId="0" applyFont="1" applyFill="1" applyBorder="1" applyAlignment="1">
      <alignment/>
    </xf>
    <xf numFmtId="0" fontId="12" fillId="0" borderId="17" xfId="0" applyFont="1" applyFill="1" applyBorder="1" applyAlignment="1">
      <alignment/>
    </xf>
    <xf numFmtId="0" fontId="12" fillId="0" borderId="11" xfId="0" applyFont="1" applyFill="1" applyBorder="1" applyAlignment="1">
      <alignment/>
    </xf>
    <xf numFmtId="0" fontId="19" fillId="0" borderId="11" xfId="0" applyFont="1" applyFill="1" applyBorder="1" applyAlignment="1">
      <alignment/>
    </xf>
    <xf numFmtId="172" fontId="19" fillId="0" borderId="11" xfId="44" applyNumberFormat="1" applyFont="1" applyFill="1" applyBorder="1" applyAlignment="1">
      <alignment/>
    </xf>
    <xf numFmtId="0" fontId="18" fillId="6" borderId="18" xfId="0" applyFont="1" applyFill="1" applyBorder="1" applyAlignment="1">
      <alignment/>
    </xf>
    <xf numFmtId="0" fontId="12" fillId="6" borderId="19" xfId="0" applyFont="1" applyFill="1" applyBorder="1" applyAlignment="1">
      <alignment/>
    </xf>
    <xf numFmtId="172" fontId="11" fillId="6" borderId="20" xfId="44" applyNumberFormat="1" applyFont="1" applyFill="1" applyBorder="1" applyAlignment="1">
      <alignment/>
    </xf>
    <xf numFmtId="172" fontId="12" fillId="6" borderId="12" xfId="44" applyNumberFormat="1" applyFont="1" applyFill="1" applyBorder="1" applyAlignment="1">
      <alignment/>
    </xf>
    <xf numFmtId="172" fontId="22" fillId="6" borderId="12" xfId="44" applyNumberFormat="1" applyFont="1" applyFill="1" applyBorder="1" applyAlignment="1">
      <alignment/>
    </xf>
    <xf numFmtId="0" fontId="12" fillId="0" borderId="18" xfId="0" applyFont="1" applyFill="1" applyBorder="1" applyAlignment="1" quotePrefix="1">
      <alignment/>
    </xf>
    <xf numFmtId="0" fontId="12" fillId="0" borderId="19" xfId="0" applyFont="1" applyFill="1" applyBorder="1" applyAlignment="1">
      <alignment/>
    </xf>
    <xf numFmtId="172" fontId="12" fillId="0" borderId="20" xfId="44" applyNumberFormat="1" applyFont="1" applyFill="1" applyBorder="1" applyAlignment="1">
      <alignment/>
    </xf>
    <xf numFmtId="172" fontId="12" fillId="0" borderId="12" xfId="44" applyNumberFormat="1" applyFont="1" applyFill="1" applyBorder="1" applyAlignment="1">
      <alignment/>
    </xf>
    <xf numFmtId="172" fontId="19" fillId="0" borderId="12" xfId="44" applyNumberFormat="1" applyFont="1" applyFill="1" applyBorder="1" applyAlignment="1">
      <alignment/>
    </xf>
    <xf numFmtId="0" fontId="12" fillId="0" borderId="20" xfId="0" applyFont="1" applyFill="1" applyBorder="1" applyAlignment="1">
      <alignment/>
    </xf>
    <xf numFmtId="172" fontId="19" fillId="0" borderId="18" xfId="44" applyNumberFormat="1" applyFont="1" applyFill="1" applyBorder="1" applyAlignment="1">
      <alignment/>
    </xf>
    <xf numFmtId="0" fontId="12" fillId="0" borderId="18" xfId="0" applyFont="1" applyFill="1" applyBorder="1" applyAlignment="1">
      <alignment/>
    </xf>
    <xf numFmtId="0" fontId="11" fillId="0" borderId="18" xfId="0" applyFont="1" applyFill="1" applyBorder="1" applyAlignment="1">
      <alignment/>
    </xf>
    <xf numFmtId="0" fontId="18" fillId="0" borderId="18" xfId="0" applyFont="1" applyFill="1" applyBorder="1" applyAlignment="1" quotePrefix="1">
      <alignment/>
    </xf>
    <xf numFmtId="0" fontId="10" fillId="0" borderId="19" xfId="0" applyFont="1" applyFill="1" applyBorder="1" applyAlignment="1">
      <alignment/>
    </xf>
    <xf numFmtId="172" fontId="18" fillId="0" borderId="20" xfId="44" applyNumberFormat="1" applyFont="1" applyFill="1" applyBorder="1" applyAlignment="1">
      <alignment/>
    </xf>
    <xf numFmtId="172" fontId="26" fillId="0" borderId="12" xfId="44" applyNumberFormat="1" applyFont="1" applyFill="1" applyBorder="1" applyAlignment="1">
      <alignment/>
    </xf>
    <xf numFmtId="0" fontId="18" fillId="0" borderId="21" xfId="0" applyFont="1" applyFill="1" applyBorder="1" applyAlignment="1" quotePrefix="1">
      <alignment/>
    </xf>
    <xf numFmtId="0" fontId="10" fillId="0" borderId="22" xfId="0" applyFont="1" applyFill="1" applyBorder="1" applyAlignment="1">
      <alignment/>
    </xf>
    <xf numFmtId="172" fontId="18" fillId="0" borderId="23" xfId="44" applyNumberFormat="1" applyFont="1" applyFill="1" applyBorder="1" applyAlignment="1">
      <alignment/>
    </xf>
    <xf numFmtId="172" fontId="12" fillId="0" borderId="14" xfId="44" applyNumberFormat="1" applyFont="1" applyFill="1" applyBorder="1" applyAlignment="1">
      <alignment/>
    </xf>
    <xf numFmtId="172" fontId="26" fillId="0" borderId="14" xfId="44" applyNumberFormat="1" applyFont="1" applyFill="1" applyBorder="1" applyAlignment="1">
      <alignment/>
    </xf>
    <xf numFmtId="172" fontId="10" fillId="0" borderId="0" xfId="0" applyNumberFormat="1" applyFont="1" applyFill="1" applyAlignment="1">
      <alignment/>
    </xf>
    <xf numFmtId="3" fontId="12" fillId="0" borderId="0" xfId="0" applyNumberFormat="1" applyFont="1" applyFill="1" applyAlignment="1">
      <alignment/>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6" borderId="12" xfId="0" applyFont="1" applyFill="1" applyBorder="1" applyAlignment="1">
      <alignment/>
    </xf>
    <xf numFmtId="3" fontId="19" fillId="6" borderId="12" xfId="0" applyNumberFormat="1" applyFont="1" applyFill="1" applyBorder="1" applyAlignment="1">
      <alignment/>
    </xf>
    <xf numFmtId="0" fontId="12" fillId="0" borderId="12" xfId="0" applyFont="1" applyFill="1" applyBorder="1" applyAlignment="1">
      <alignment/>
    </xf>
    <xf numFmtId="0" fontId="19" fillId="0" borderId="12" xfId="0" applyFont="1" applyFill="1" applyBorder="1" applyAlignment="1">
      <alignment/>
    </xf>
    <xf numFmtId="3" fontId="19" fillId="0" borderId="12" xfId="0" applyNumberFormat="1" applyFont="1" applyFill="1" applyBorder="1" applyAlignment="1">
      <alignment/>
    </xf>
    <xf numFmtId="172" fontId="22" fillId="0" borderId="12" xfId="44" applyNumberFormat="1" applyFont="1" applyFill="1" applyBorder="1" applyAlignment="1">
      <alignment/>
    </xf>
    <xf numFmtId="0" fontId="12" fillId="0" borderId="22" xfId="0" applyFont="1" applyFill="1" applyBorder="1" applyAlignment="1">
      <alignment/>
    </xf>
    <xf numFmtId="0" fontId="12" fillId="0" borderId="14" xfId="0" applyFont="1" applyFill="1" applyBorder="1" applyAlignment="1">
      <alignment/>
    </xf>
    <xf numFmtId="3" fontId="19" fillId="0" borderId="14" xfId="0" applyNumberFormat="1" applyFont="1" applyFill="1" applyBorder="1" applyAlignment="1">
      <alignment/>
    </xf>
    <xf numFmtId="172" fontId="22" fillId="0" borderId="14" xfId="44" applyNumberFormat="1" applyFont="1" applyFill="1" applyBorder="1" applyAlignment="1">
      <alignment/>
    </xf>
    <xf numFmtId="0" fontId="22" fillId="0" borderId="10" xfId="0" applyFont="1" applyFill="1" applyBorder="1" applyAlignment="1">
      <alignment horizontal="center" vertical="center" wrapText="1"/>
    </xf>
    <xf numFmtId="0" fontId="12" fillId="6" borderId="20" xfId="0" applyFont="1" applyFill="1" applyBorder="1" applyAlignment="1">
      <alignment/>
    </xf>
    <xf numFmtId="0" fontId="19" fillId="6" borderId="12" xfId="0" applyFont="1" applyFill="1" applyBorder="1" applyAlignment="1">
      <alignment/>
    </xf>
    <xf numFmtId="0" fontId="18" fillId="0" borderId="18" xfId="0" applyFont="1" applyFill="1" applyBorder="1" applyAlignment="1">
      <alignment/>
    </xf>
    <xf numFmtId="0" fontId="18" fillId="0" borderId="21" xfId="0" applyFont="1" applyFill="1" applyBorder="1" applyAlignment="1">
      <alignment/>
    </xf>
    <xf numFmtId="0" fontId="12" fillId="0" borderId="23" xfId="0" applyFont="1" applyFill="1" applyBorder="1" applyAlignment="1">
      <alignment/>
    </xf>
    <xf numFmtId="0" fontId="19" fillId="0" borderId="14" xfId="0" applyFont="1" applyFill="1" applyBorder="1" applyAlignment="1">
      <alignment/>
    </xf>
    <xf numFmtId="0" fontId="11" fillId="6" borderId="15" xfId="0" applyFont="1" applyFill="1" applyBorder="1" applyAlignment="1">
      <alignment/>
    </xf>
    <xf numFmtId="0" fontId="12" fillId="6" borderId="16" xfId="0" applyFont="1" applyFill="1" applyBorder="1" applyAlignment="1">
      <alignment/>
    </xf>
    <xf numFmtId="0" fontId="12" fillId="6" borderId="17" xfId="0" applyFont="1" applyFill="1" applyBorder="1" applyAlignment="1">
      <alignment/>
    </xf>
    <xf numFmtId="0" fontId="12" fillId="6" borderId="15" xfId="0" applyFont="1" applyFill="1" applyBorder="1" applyAlignment="1">
      <alignment/>
    </xf>
    <xf numFmtId="0" fontId="19" fillId="6" borderId="11" xfId="0" applyFont="1" applyFill="1" applyBorder="1" applyAlignment="1">
      <alignment/>
    </xf>
    <xf numFmtId="0" fontId="19" fillId="6" borderId="17" xfId="0" applyFont="1" applyFill="1" applyBorder="1" applyAlignment="1">
      <alignment/>
    </xf>
    <xf numFmtId="0" fontId="19" fillId="0" borderId="20" xfId="0" applyFont="1" applyFill="1" applyBorder="1" applyAlignment="1">
      <alignment/>
    </xf>
    <xf numFmtId="0" fontId="11" fillId="6" borderId="18" xfId="0" applyFont="1" applyFill="1" applyBorder="1" applyAlignment="1">
      <alignment/>
    </xf>
    <xf numFmtId="0" fontId="12" fillId="6" borderId="18" xfId="0" applyFont="1" applyFill="1" applyBorder="1" applyAlignment="1">
      <alignment/>
    </xf>
    <xf numFmtId="0" fontId="19" fillId="6" borderId="20" xfId="0" applyFont="1" applyFill="1" applyBorder="1" applyAlignment="1">
      <alignment/>
    </xf>
    <xf numFmtId="0" fontId="12" fillId="0" borderId="21" xfId="0" applyFont="1" applyFill="1" applyBorder="1" applyAlignment="1" quotePrefix="1">
      <alignment/>
    </xf>
    <xf numFmtId="0" fontId="12" fillId="0" borderId="21" xfId="0" applyFont="1" applyFill="1" applyBorder="1" applyAlignment="1">
      <alignment/>
    </xf>
    <xf numFmtId="0" fontId="19" fillId="0" borderId="23" xfId="0" applyFont="1" applyFill="1" applyBorder="1" applyAlignment="1">
      <alignment/>
    </xf>
    <xf numFmtId="0" fontId="12" fillId="0" borderId="0" xfId="0" applyFont="1" applyFill="1" applyBorder="1" applyAlignment="1">
      <alignment horizontal="center" wrapText="1"/>
    </xf>
    <xf numFmtId="172" fontId="12" fillId="0" borderId="0" xfId="44" applyNumberFormat="1" applyFont="1" applyFill="1" applyAlignment="1">
      <alignment/>
    </xf>
    <xf numFmtId="172" fontId="19" fillId="0" borderId="0" xfId="44" applyNumberFormat="1" applyFont="1" applyFill="1" applyAlignment="1">
      <alignment/>
    </xf>
    <xf numFmtId="0" fontId="12" fillId="0" borderId="1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2" fillId="0" borderId="27" xfId="0" applyFont="1" applyFill="1" applyBorder="1" applyAlignment="1">
      <alignment wrapText="1"/>
    </xf>
    <xf numFmtId="0" fontId="12" fillId="0" borderId="28" xfId="0" applyFont="1" applyFill="1" applyBorder="1" applyAlignment="1">
      <alignment wrapText="1"/>
    </xf>
    <xf numFmtId="172" fontId="22" fillId="0" borderId="28" xfId="44" applyNumberFormat="1" applyFont="1" applyFill="1" applyBorder="1" applyAlignment="1">
      <alignment/>
    </xf>
    <xf numFmtId="0" fontId="12" fillId="0" borderId="29" xfId="0" applyFont="1" applyFill="1" applyBorder="1" applyAlignment="1">
      <alignment wrapText="1"/>
    </xf>
    <xf numFmtId="0" fontId="12" fillId="0" borderId="30" xfId="0" applyFont="1" applyFill="1" applyBorder="1" applyAlignment="1">
      <alignment wrapText="1"/>
    </xf>
    <xf numFmtId="172" fontId="22" fillId="0" borderId="30" xfId="44" applyNumberFormat="1" applyFont="1" applyFill="1" applyBorder="1" applyAlignment="1">
      <alignment/>
    </xf>
    <xf numFmtId="0" fontId="12" fillId="0" borderId="31" xfId="0" applyFont="1" applyFill="1" applyBorder="1" applyAlignment="1">
      <alignment wrapText="1"/>
    </xf>
    <xf numFmtId="0" fontId="12" fillId="0" borderId="32" xfId="0" applyFont="1" applyFill="1" applyBorder="1" applyAlignment="1">
      <alignment wrapText="1"/>
    </xf>
    <xf numFmtId="172" fontId="22" fillId="0" borderId="32" xfId="44" applyNumberFormat="1" applyFont="1" applyFill="1" applyBorder="1" applyAlignment="1">
      <alignment/>
    </xf>
    <xf numFmtId="172" fontId="19" fillId="0" borderId="0" xfId="45" applyNumberFormat="1" applyFont="1" applyFill="1" applyBorder="1" applyAlignment="1">
      <alignment/>
    </xf>
    <xf numFmtId="0" fontId="22" fillId="0" borderId="10" xfId="0" applyFont="1" applyFill="1" applyBorder="1" applyAlignment="1">
      <alignment horizontal="center" vertical="center"/>
    </xf>
    <xf numFmtId="0" fontId="22" fillId="0" borderId="10" xfId="0" applyFont="1" applyFill="1" applyBorder="1" applyAlignment="1">
      <alignment horizontal="center" wrapText="1"/>
    </xf>
    <xf numFmtId="172" fontId="22" fillId="0" borderId="33" xfId="45" applyNumberFormat="1" applyFont="1" applyFill="1" applyBorder="1" applyAlignment="1">
      <alignment/>
    </xf>
    <xf numFmtId="172" fontId="19" fillId="0" borderId="12" xfId="45" applyNumberFormat="1" applyFont="1" applyFill="1" applyBorder="1" applyAlignment="1">
      <alignment/>
    </xf>
    <xf numFmtId="0" fontId="12" fillId="0" borderId="18" xfId="0" applyFont="1" applyFill="1" applyBorder="1" applyAlignment="1">
      <alignment horizontal="left"/>
    </xf>
    <xf numFmtId="0" fontId="12" fillId="0" borderId="19" xfId="0" applyFont="1" applyFill="1" applyBorder="1" applyAlignment="1">
      <alignment horizontal="left"/>
    </xf>
    <xf numFmtId="0" fontId="12" fillId="0" borderId="20" xfId="0" applyFont="1" applyFill="1" applyBorder="1" applyAlignment="1">
      <alignment horizontal="left"/>
    </xf>
    <xf numFmtId="172" fontId="22" fillId="0" borderId="12" xfId="45" applyNumberFormat="1" applyFont="1" applyFill="1" applyBorder="1" applyAlignment="1">
      <alignment/>
    </xf>
    <xf numFmtId="172" fontId="19" fillId="0" borderId="14" xfId="45" applyNumberFormat="1" applyFont="1" applyFill="1" applyBorder="1" applyAlignment="1">
      <alignment/>
    </xf>
    <xf numFmtId="0" fontId="22" fillId="0" borderId="0" xfId="0" applyFont="1" applyFill="1" applyBorder="1" applyAlignment="1">
      <alignment horizontal="center" vertical="center"/>
    </xf>
    <xf numFmtId="0" fontId="22" fillId="0" borderId="0" xfId="0" applyFont="1" applyFill="1" applyBorder="1" applyAlignment="1">
      <alignment horizontal="center" wrapText="1"/>
    </xf>
    <xf numFmtId="0" fontId="19" fillId="0" borderId="0" xfId="0" applyFont="1" applyFill="1" applyBorder="1" applyAlignment="1">
      <alignment/>
    </xf>
    <xf numFmtId="0" fontId="12" fillId="0" borderId="0" xfId="0" applyFont="1" applyBorder="1" applyAlignment="1">
      <alignment/>
    </xf>
    <xf numFmtId="172" fontId="19" fillId="0" borderId="0" xfId="44" applyNumberFormat="1" applyFont="1" applyBorder="1" applyAlignment="1">
      <alignment/>
    </xf>
    <xf numFmtId="172" fontId="22" fillId="0" borderId="0" xfId="45" applyNumberFormat="1" applyFont="1" applyFill="1" applyBorder="1" applyAlignment="1">
      <alignment/>
    </xf>
    <xf numFmtId="0" fontId="12" fillId="0" borderId="0" xfId="0" applyFont="1" applyFill="1" applyBorder="1" applyAlignment="1" quotePrefix="1">
      <alignment horizontal="left" indent="1"/>
    </xf>
    <xf numFmtId="0" fontId="12" fillId="0" borderId="0" xfId="0" applyFont="1" applyFill="1" applyBorder="1" applyAlignment="1">
      <alignment horizontal="left" indent="1"/>
    </xf>
    <xf numFmtId="9" fontId="19" fillId="0" borderId="0" xfId="61" applyFont="1" applyFill="1" applyBorder="1" applyAlignment="1">
      <alignment/>
    </xf>
    <xf numFmtId="0" fontId="11" fillId="33" borderId="0" xfId="0" applyFont="1" applyFill="1" applyAlignment="1">
      <alignment/>
    </xf>
    <xf numFmtId="0" fontId="12" fillId="33" borderId="0" xfId="0" applyFont="1" applyFill="1" applyAlignment="1">
      <alignment/>
    </xf>
    <xf numFmtId="0" fontId="19" fillId="33" borderId="0" xfId="0" applyFont="1" applyFill="1" applyAlignment="1">
      <alignment/>
    </xf>
    <xf numFmtId="0" fontId="96" fillId="33" borderId="0" xfId="0" applyFont="1" applyFill="1" applyAlignment="1">
      <alignment/>
    </xf>
    <xf numFmtId="172" fontId="12" fillId="33" borderId="0" xfId="44" applyNumberFormat="1" applyFont="1" applyFill="1" applyAlignment="1">
      <alignment/>
    </xf>
    <xf numFmtId="0" fontId="97" fillId="33" borderId="0" xfId="0" applyFont="1" applyFill="1" applyAlignment="1">
      <alignment/>
    </xf>
    <xf numFmtId="0" fontId="12" fillId="33" borderId="0" xfId="0" applyFont="1" applyFill="1" applyBorder="1" applyAlignment="1">
      <alignment/>
    </xf>
    <xf numFmtId="0" fontId="19" fillId="33" borderId="0" xfId="0" applyFont="1" applyFill="1" applyBorder="1" applyAlignment="1">
      <alignment/>
    </xf>
    <xf numFmtId="0" fontId="22" fillId="33" borderId="10" xfId="0" applyFont="1" applyFill="1" applyBorder="1" applyAlignment="1">
      <alignment horizontal="center" vertical="center" wrapText="1"/>
    </xf>
    <xf numFmtId="172" fontId="12" fillId="33" borderId="0" xfId="45" applyNumberFormat="1" applyFont="1" applyFill="1" applyAlignment="1">
      <alignment/>
    </xf>
    <xf numFmtId="0" fontId="12" fillId="33" borderId="0" xfId="0" applyFont="1" applyFill="1" applyAlignment="1">
      <alignment/>
    </xf>
    <xf numFmtId="0" fontId="24" fillId="33" borderId="10" xfId="0" applyFont="1" applyFill="1" applyBorder="1" applyAlignment="1">
      <alignment horizontal="center"/>
    </xf>
    <xf numFmtId="172" fontId="19" fillId="33" borderId="28" xfId="44" applyNumberFormat="1" applyFont="1" applyFill="1" applyBorder="1" applyAlignment="1">
      <alignment/>
    </xf>
    <xf numFmtId="172" fontId="22" fillId="33" borderId="28" xfId="44" applyNumberFormat="1" applyFont="1" applyFill="1" applyBorder="1" applyAlignment="1">
      <alignment/>
    </xf>
    <xf numFmtId="0" fontId="19" fillId="33" borderId="30" xfId="0" applyFont="1" applyFill="1" applyBorder="1" applyAlignment="1">
      <alignment/>
    </xf>
    <xf numFmtId="172" fontId="19" fillId="33" borderId="30" xfId="44" applyNumberFormat="1" applyFont="1" applyFill="1" applyBorder="1" applyAlignment="1">
      <alignment/>
    </xf>
    <xf numFmtId="172" fontId="22" fillId="33" borderId="32" xfId="44" applyNumberFormat="1" applyFont="1" applyFill="1" applyBorder="1" applyAlignment="1">
      <alignment/>
    </xf>
    <xf numFmtId="0" fontId="22" fillId="33" borderId="0" xfId="0" applyFont="1" applyFill="1" applyBorder="1" applyAlignment="1">
      <alignment horizontal="center"/>
    </xf>
    <xf numFmtId="172" fontId="11" fillId="33" borderId="0" xfId="0" applyNumberFormat="1" applyFont="1" applyFill="1" applyAlignment="1">
      <alignment/>
    </xf>
    <xf numFmtId="0" fontId="12" fillId="33" borderId="0" xfId="0" applyFont="1" applyFill="1" applyBorder="1" applyAlignment="1" quotePrefix="1">
      <alignment/>
    </xf>
    <xf numFmtId="172" fontId="19" fillId="33" borderId="0" xfId="44" applyNumberFormat="1" applyFont="1" applyFill="1" applyBorder="1" applyAlignment="1">
      <alignment/>
    </xf>
    <xf numFmtId="172" fontId="12" fillId="33" borderId="0" xfId="0" applyNumberFormat="1" applyFont="1" applyFill="1" applyAlignment="1">
      <alignment/>
    </xf>
    <xf numFmtId="172" fontId="11" fillId="33" borderId="0" xfId="44" applyNumberFormat="1" applyFont="1" applyFill="1" applyAlignment="1">
      <alignment/>
    </xf>
    <xf numFmtId="0" fontId="11" fillId="33" borderId="0" xfId="0" applyFont="1" applyFill="1" applyBorder="1" applyAlignment="1">
      <alignment horizontal="center"/>
    </xf>
    <xf numFmtId="172" fontId="22" fillId="33" borderId="0" xfId="44" applyNumberFormat="1" applyFont="1" applyFill="1" applyBorder="1" applyAlignment="1">
      <alignment/>
    </xf>
    <xf numFmtId="0" fontId="12" fillId="0" borderId="0" xfId="0" applyFont="1" applyFill="1" applyBorder="1" applyAlignment="1">
      <alignment horizontal="right"/>
    </xf>
    <xf numFmtId="172" fontId="22" fillId="0" borderId="0" xfId="0" applyNumberFormat="1" applyFont="1" applyFill="1" applyBorder="1" applyAlignment="1">
      <alignment/>
    </xf>
    <xf numFmtId="172" fontId="12" fillId="0" borderId="0" xfId="44" applyNumberFormat="1" applyFont="1" applyBorder="1" applyAlignment="1">
      <alignment/>
    </xf>
    <xf numFmtId="171" fontId="12" fillId="0" borderId="0" xfId="44" applyFont="1" applyFill="1" applyAlignment="1" quotePrefix="1">
      <alignment/>
    </xf>
    <xf numFmtId="171" fontId="12" fillId="0" borderId="0" xfId="44" applyFont="1" applyFill="1" applyAlignment="1">
      <alignment/>
    </xf>
    <xf numFmtId="172" fontId="102" fillId="0" borderId="0" xfId="44" applyNumberFormat="1" applyFont="1" applyFill="1" applyBorder="1" applyAlignment="1">
      <alignment horizontal="center"/>
    </xf>
    <xf numFmtId="172" fontId="103" fillId="0" borderId="0" xfId="45" applyNumberFormat="1" applyFont="1" applyFill="1" applyBorder="1" applyAlignment="1">
      <alignment/>
    </xf>
    <xf numFmtId="172" fontId="19" fillId="33" borderId="0" xfId="45" applyNumberFormat="1" applyFont="1" applyFill="1" applyBorder="1" applyAlignment="1">
      <alignment/>
    </xf>
    <xf numFmtId="172" fontId="12" fillId="33" borderId="0" xfId="44" applyNumberFormat="1" applyFont="1" applyFill="1" applyBorder="1" applyAlignment="1">
      <alignment/>
    </xf>
    <xf numFmtId="172" fontId="22" fillId="0" borderId="0" xfId="0" applyNumberFormat="1" applyFont="1" applyFill="1" applyBorder="1" applyAlignment="1">
      <alignment/>
    </xf>
    <xf numFmtId="172" fontId="12" fillId="0" borderId="0" xfId="0" applyNumberFormat="1" applyFont="1" applyFill="1" applyAlignment="1">
      <alignment/>
    </xf>
    <xf numFmtId="172" fontId="22" fillId="0" borderId="0" xfId="45" applyNumberFormat="1" applyFont="1" applyFill="1" applyBorder="1" applyAlignment="1">
      <alignment horizontal="center"/>
    </xf>
    <xf numFmtId="0" fontId="10" fillId="0" borderId="0" xfId="0" applyFont="1" applyFill="1" applyAlignment="1">
      <alignment/>
    </xf>
    <xf numFmtId="0" fontId="0" fillId="0" borderId="0" xfId="0" applyFont="1" applyAlignment="1">
      <alignment/>
    </xf>
    <xf numFmtId="0" fontId="6" fillId="0" borderId="0" xfId="58" applyFont="1" applyFill="1" applyAlignment="1">
      <alignment horizontal="left" vertical="top"/>
      <protection/>
    </xf>
    <xf numFmtId="0" fontId="93" fillId="0" borderId="0" xfId="58" applyFont="1" applyAlignment="1">
      <alignment horizontal="left" vertical="top"/>
      <protection/>
    </xf>
    <xf numFmtId="0" fontId="104" fillId="0" borderId="0" xfId="58" applyFont="1" applyAlignment="1">
      <alignment horizontal="left" vertical="top"/>
      <protection/>
    </xf>
    <xf numFmtId="0" fontId="6" fillId="0" borderId="0" xfId="0" applyFont="1" applyFill="1" applyAlignment="1">
      <alignment horizontal="center"/>
    </xf>
    <xf numFmtId="0" fontId="20" fillId="0" borderId="0" xfId="0" applyFont="1" applyFill="1" applyAlignment="1">
      <alignment horizontal="center"/>
    </xf>
    <xf numFmtId="0" fontId="12" fillId="0" borderId="0" xfId="0" applyFont="1" applyFill="1" applyAlignment="1">
      <alignment horizontal="center"/>
    </xf>
    <xf numFmtId="0" fontId="21" fillId="0" borderId="0" xfId="0" applyFont="1" applyFill="1" applyAlignment="1">
      <alignment horizontal="center"/>
    </xf>
    <xf numFmtId="0" fontId="13" fillId="0" borderId="0" xfId="0" applyFont="1" applyFill="1" applyAlignment="1">
      <alignment horizontal="center"/>
    </xf>
    <xf numFmtId="0" fontId="12" fillId="0" borderId="0" xfId="0" applyFont="1" applyFill="1" applyAlignment="1">
      <alignment horizontal="left" vertical="center" wrapText="1"/>
    </xf>
    <xf numFmtId="0" fontId="12" fillId="0" borderId="0" xfId="0" applyFont="1" applyFill="1" applyAlignment="1">
      <alignment wrapText="1"/>
    </xf>
    <xf numFmtId="0" fontId="0" fillId="0" borderId="0" xfId="0" applyFont="1" applyFill="1" applyAlignment="1">
      <alignment wrapText="1"/>
    </xf>
    <xf numFmtId="0" fontId="12" fillId="0" borderId="0" xfId="0" applyFont="1" applyFill="1" applyAlignment="1">
      <alignment horizontal="left" wrapText="1"/>
    </xf>
    <xf numFmtId="0" fontId="11" fillId="0" borderId="0" xfId="0" applyFont="1" applyFill="1" applyAlignment="1">
      <alignment horizontal="left" vertical="center" wrapText="1"/>
    </xf>
    <xf numFmtId="0" fontId="11" fillId="0" borderId="0" xfId="0" applyFont="1" applyFill="1" applyAlignment="1">
      <alignment horizontal="left" wrapText="1"/>
    </xf>
    <xf numFmtId="0" fontId="12" fillId="0" borderId="0" xfId="0" applyFont="1" applyFill="1" applyAlignment="1" quotePrefix="1">
      <alignment horizontal="left" wrapText="1"/>
    </xf>
    <xf numFmtId="0" fontId="12" fillId="0" borderId="0" xfId="0" applyFont="1" applyFill="1" applyAlignment="1" quotePrefix="1">
      <alignment horizontal="left" vertical="center" wrapText="1"/>
    </xf>
    <xf numFmtId="0" fontId="0" fillId="0" borderId="0" xfId="0" applyFont="1" applyFill="1" applyAlignment="1">
      <alignment horizontal="left" vertical="center" wrapText="1"/>
    </xf>
    <xf numFmtId="0" fontId="12" fillId="0" borderId="0" xfId="0" applyFont="1" applyFill="1" applyAlignment="1">
      <alignment horizontal="left"/>
    </xf>
    <xf numFmtId="0" fontId="12" fillId="0" borderId="0" xfId="0" applyFont="1" applyFill="1" applyAlignment="1" quotePrefix="1">
      <alignment horizontal="left"/>
    </xf>
    <xf numFmtId="0" fontId="22"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wrapText="1"/>
    </xf>
    <xf numFmtId="0" fontId="12" fillId="0" borderId="0" xfId="0" applyFont="1" applyFill="1" applyBorder="1" applyAlignment="1" quotePrefix="1">
      <alignment horizontal="left"/>
    </xf>
    <xf numFmtId="0" fontId="11" fillId="33" borderId="0" xfId="0" applyFont="1" applyFill="1" applyBorder="1" applyAlignment="1">
      <alignment horizontal="left"/>
    </xf>
    <xf numFmtId="0" fontId="11" fillId="0" borderId="24" xfId="0" applyFont="1" applyFill="1" applyBorder="1" applyAlignment="1">
      <alignment horizontal="center"/>
    </xf>
    <xf numFmtId="0" fontId="11" fillId="0" borderId="26" xfId="0" applyFont="1" applyFill="1" applyBorder="1" applyAlignment="1">
      <alignment horizontal="center"/>
    </xf>
    <xf numFmtId="0" fontId="11" fillId="0" borderId="25" xfId="0" applyFont="1" applyFill="1" applyBorder="1" applyAlignment="1">
      <alignment horizontal="center"/>
    </xf>
    <xf numFmtId="0" fontId="11" fillId="0" borderId="11" xfId="0" applyFont="1" applyFill="1" applyBorder="1" applyAlignment="1">
      <alignment horizontal="left"/>
    </xf>
    <xf numFmtId="0" fontId="12" fillId="0" borderId="12" xfId="0" applyFont="1" applyFill="1" applyBorder="1" applyAlignment="1">
      <alignment horizontal="left" wrapText="1" indent="2"/>
    </xf>
    <xf numFmtId="0" fontId="12" fillId="0" borderId="12" xfId="0" applyFont="1" applyFill="1" applyBorder="1" applyAlignment="1" quotePrefix="1">
      <alignment horizontal="left" wrapText="1" indent="2"/>
    </xf>
    <xf numFmtId="0" fontId="12" fillId="0" borderId="34" xfId="0" applyFont="1" applyBorder="1" applyAlignment="1">
      <alignment horizontal="left" wrapText="1" indent="2"/>
    </xf>
    <xf numFmtId="0" fontId="12" fillId="0" borderId="0" xfId="0" applyFont="1" applyBorder="1" applyAlignment="1">
      <alignment horizontal="left" wrapText="1" indent="2"/>
    </xf>
    <xf numFmtId="0" fontId="12" fillId="0" borderId="35" xfId="0" applyFont="1" applyBorder="1" applyAlignment="1">
      <alignment horizontal="left" wrapText="1" indent="2"/>
    </xf>
    <xf numFmtId="0" fontId="12" fillId="0" borderId="18" xfId="0" applyFont="1" applyFill="1" applyBorder="1" applyAlignment="1">
      <alignment horizontal="left" wrapText="1"/>
    </xf>
    <xf numFmtId="0" fontId="12" fillId="0" borderId="19" xfId="0" applyFont="1" applyFill="1" applyBorder="1" applyAlignment="1">
      <alignment horizontal="left" wrapText="1"/>
    </xf>
    <xf numFmtId="0" fontId="12" fillId="0" borderId="20" xfId="0" applyFont="1" applyFill="1" applyBorder="1" applyAlignment="1">
      <alignment horizontal="left" wrapText="1"/>
    </xf>
    <xf numFmtId="0" fontId="11" fillId="0" borderId="12" xfId="0" applyFont="1" applyFill="1" applyBorder="1" applyAlignment="1">
      <alignment horizontal="left"/>
    </xf>
    <xf numFmtId="0" fontId="12" fillId="0" borderId="14" xfId="0" applyFont="1" applyFill="1" applyBorder="1" applyAlignment="1">
      <alignment horizontal="left" wrapText="1" indent="2"/>
    </xf>
    <xf numFmtId="0" fontId="12" fillId="0" borderId="14" xfId="0" applyFont="1" applyFill="1" applyBorder="1" applyAlignment="1" quotePrefix="1">
      <alignment horizontal="left" wrapText="1" indent="2"/>
    </xf>
    <xf numFmtId="0" fontId="22" fillId="0" borderId="36" xfId="0" applyFont="1" applyFill="1" applyBorder="1" applyAlignment="1">
      <alignment horizontal="center"/>
    </xf>
    <xf numFmtId="0" fontId="11" fillId="0" borderId="0" xfId="0" applyFont="1" applyFill="1" applyBorder="1" applyAlignment="1">
      <alignment horizontal="left"/>
    </xf>
    <xf numFmtId="0" fontId="12" fillId="0" borderId="0" xfId="0" applyFont="1" applyFill="1" applyBorder="1" applyAlignment="1">
      <alignment horizontal="center" vertical="center"/>
    </xf>
    <xf numFmtId="172" fontId="22" fillId="0" borderId="0" xfId="44" applyNumberFormat="1" applyFont="1" applyFill="1" applyBorder="1" applyAlignment="1">
      <alignment horizont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xf>
    <xf numFmtId="0" fontId="11" fillId="0" borderId="37"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8" xfId="0" applyFont="1" applyFill="1" applyBorder="1" applyAlignment="1">
      <alignment horizontal="center" vertical="center" wrapText="1"/>
    </xf>
    <xf numFmtId="172" fontId="19" fillId="0" borderId="11" xfId="44" applyNumberFormat="1" applyFont="1" applyFill="1" applyBorder="1" applyAlignment="1">
      <alignment horizontal="center"/>
    </xf>
    <xf numFmtId="172" fontId="19" fillId="0" borderId="12" xfId="44" applyNumberFormat="1" applyFont="1" applyFill="1" applyBorder="1" applyAlignment="1">
      <alignment horizontal="center"/>
    </xf>
    <xf numFmtId="0" fontId="11" fillId="0" borderId="2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0" borderId="0" xfId="0" applyFont="1" applyFill="1" applyBorder="1" applyAlignment="1" quotePrefix="1">
      <alignment wrapText="1"/>
    </xf>
    <xf numFmtId="0" fontId="12" fillId="0" borderId="39" xfId="0" applyFont="1" applyFill="1" applyBorder="1" applyAlignment="1">
      <alignment horizontal="left"/>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40" xfId="0" applyFont="1" applyFill="1" applyBorder="1" applyAlignment="1">
      <alignment horizontal="left" wrapText="1"/>
    </xf>
    <xf numFmtId="0" fontId="12" fillId="0" borderId="41" xfId="0" applyFont="1" applyFill="1" applyBorder="1" applyAlignment="1">
      <alignment horizontal="left" wrapText="1"/>
    </xf>
    <xf numFmtId="0" fontId="12" fillId="0" borderId="42" xfId="0" applyFont="1" applyFill="1" applyBorder="1" applyAlignment="1">
      <alignment horizontal="left" wrapText="1"/>
    </xf>
    <xf numFmtId="0" fontId="12" fillId="0" borderId="43" xfId="0" applyFont="1" applyFill="1" applyBorder="1" applyAlignment="1">
      <alignment horizontal="left" wrapText="1"/>
    </xf>
    <xf numFmtId="0" fontId="12" fillId="0" borderId="44" xfId="0" applyFont="1" applyFill="1" applyBorder="1" applyAlignment="1">
      <alignment horizontal="left" wrapText="1"/>
    </xf>
    <xf numFmtId="0" fontId="12" fillId="0" borderId="29" xfId="0" applyFont="1" applyFill="1" applyBorder="1" applyAlignment="1">
      <alignment horizontal="left" wrapText="1"/>
    </xf>
    <xf numFmtId="0" fontId="12" fillId="0" borderId="45" xfId="0" applyFont="1" applyFill="1" applyBorder="1" applyAlignment="1">
      <alignment horizontal="left" wrapText="1"/>
    </xf>
    <xf numFmtId="0" fontId="12" fillId="0" borderId="46" xfId="0" applyFont="1" applyFill="1" applyBorder="1" applyAlignment="1">
      <alignment horizontal="left" wrapText="1"/>
    </xf>
    <xf numFmtId="0" fontId="12" fillId="0" borderId="31" xfId="0" applyFont="1" applyFill="1" applyBorder="1" applyAlignment="1">
      <alignment horizontal="left" wrapText="1"/>
    </xf>
    <xf numFmtId="0" fontId="12" fillId="0" borderId="36" xfId="0" applyFont="1" applyFill="1" applyBorder="1" applyAlignment="1">
      <alignment/>
    </xf>
    <xf numFmtId="0" fontId="0" fillId="0" borderId="47" xfId="0" applyBorder="1" applyAlignment="1">
      <alignment horizontal="center" vertical="center" wrapText="1"/>
    </xf>
    <xf numFmtId="0" fontId="0" fillId="0" borderId="39" xfId="0" applyBorder="1" applyAlignment="1">
      <alignment horizontal="center" vertical="center" wrapText="1"/>
    </xf>
    <xf numFmtId="0" fontId="0" fillId="0" borderId="48" xfId="0" applyBorder="1" applyAlignment="1">
      <alignment horizontal="center" vertical="center" wrapText="1"/>
    </xf>
    <xf numFmtId="0" fontId="22" fillId="0" borderId="10" xfId="0" applyFont="1" applyFill="1" applyBorder="1" applyAlignment="1">
      <alignment horizontal="center"/>
    </xf>
    <xf numFmtId="0" fontId="11" fillId="0" borderId="33" xfId="0" applyFont="1" applyFill="1" applyBorder="1" applyAlignment="1">
      <alignment horizontal="left"/>
    </xf>
    <xf numFmtId="0" fontId="12" fillId="0" borderId="12" xfId="0" applyFont="1" applyFill="1" applyBorder="1" applyAlignment="1">
      <alignment horizontal="left" indent="1"/>
    </xf>
    <xf numFmtId="0" fontId="105" fillId="34" borderId="18" xfId="0" applyFont="1" applyFill="1" applyBorder="1" applyAlignment="1">
      <alignment horizontal="left" wrapText="1"/>
    </xf>
    <xf numFmtId="0" fontId="105" fillId="34" borderId="19" xfId="0" applyFont="1" applyFill="1" applyBorder="1" applyAlignment="1">
      <alignment horizontal="left" wrapText="1"/>
    </xf>
    <xf numFmtId="0" fontId="105" fillId="34" borderId="20" xfId="0" applyFont="1" applyFill="1" applyBorder="1" applyAlignment="1">
      <alignment horizontal="left" wrapText="1"/>
    </xf>
    <xf numFmtId="0" fontId="12" fillId="0" borderId="18" xfId="0" applyFont="1" applyBorder="1" applyAlignment="1">
      <alignment horizontal="left" indent="1"/>
    </xf>
    <xf numFmtId="0" fontId="12" fillId="0" borderId="19" xfId="0" applyFont="1" applyBorder="1" applyAlignment="1">
      <alignment horizontal="left" indent="1"/>
    </xf>
    <xf numFmtId="0" fontId="12" fillId="0" borderId="20" xfId="0" applyFont="1" applyBorder="1" applyAlignment="1">
      <alignment horizontal="left" indent="1"/>
    </xf>
    <xf numFmtId="0" fontId="12" fillId="0" borderId="34" xfId="0" applyFont="1" applyBorder="1" applyAlignment="1">
      <alignment horizontal="left" indent="1"/>
    </xf>
    <xf numFmtId="0" fontId="12" fillId="0" borderId="0" xfId="0" applyFont="1" applyBorder="1" applyAlignment="1">
      <alignment horizontal="left" indent="1"/>
    </xf>
    <xf numFmtId="0" fontId="12" fillId="0" borderId="18" xfId="0" applyFont="1" applyFill="1" applyBorder="1" applyAlignment="1">
      <alignment horizontal="left" indent="1"/>
    </xf>
    <xf numFmtId="0" fontId="12" fillId="0" borderId="19" xfId="0" applyFont="1" applyFill="1" applyBorder="1" applyAlignment="1">
      <alignment horizontal="left" indent="1"/>
    </xf>
    <xf numFmtId="0" fontId="12" fillId="0" borderId="20" xfId="0" applyFont="1" applyFill="1" applyBorder="1" applyAlignment="1">
      <alignment horizontal="left" indent="1"/>
    </xf>
    <xf numFmtId="0" fontId="12" fillId="0" borderId="18" xfId="0" applyFont="1" applyFill="1" applyBorder="1" applyAlignment="1">
      <alignment horizontal="left"/>
    </xf>
    <xf numFmtId="0" fontId="12" fillId="0" borderId="19" xfId="0" applyFont="1" applyFill="1" applyBorder="1" applyAlignment="1">
      <alignment horizontal="left"/>
    </xf>
    <xf numFmtId="0" fontId="12" fillId="0" borderId="20" xfId="0" applyFont="1" applyFill="1" applyBorder="1" applyAlignment="1">
      <alignment horizontal="left"/>
    </xf>
    <xf numFmtId="0" fontId="12" fillId="0" borderId="14" xfId="0" applyFont="1" applyFill="1" applyBorder="1" applyAlignment="1">
      <alignment horizontal="left" indent="1"/>
    </xf>
    <xf numFmtId="0" fontId="12" fillId="0" borderId="0" xfId="0" applyFont="1" applyBorder="1" applyAlignment="1">
      <alignment horizontal="left"/>
    </xf>
    <xf numFmtId="0" fontId="11" fillId="33" borderId="24"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0" fillId="33" borderId="24" xfId="0" applyFont="1" applyFill="1" applyBorder="1" applyAlignment="1">
      <alignment horizontal="center"/>
    </xf>
    <xf numFmtId="0" fontId="10" fillId="33" borderId="26" xfId="0" applyFont="1" applyFill="1" applyBorder="1" applyAlignment="1">
      <alignment horizontal="center"/>
    </xf>
    <xf numFmtId="0" fontId="10" fillId="33" borderId="25" xfId="0" applyFont="1" applyFill="1" applyBorder="1" applyAlignment="1">
      <alignment horizontal="center"/>
    </xf>
    <xf numFmtId="0" fontId="11" fillId="33" borderId="49" xfId="0" applyFont="1" applyFill="1" applyBorder="1" applyAlignment="1">
      <alignment horizontal="left"/>
    </xf>
    <xf numFmtId="0" fontId="11" fillId="33" borderId="50" xfId="0" applyFont="1" applyFill="1" applyBorder="1" applyAlignment="1">
      <alignment horizontal="left"/>
    </xf>
    <xf numFmtId="0" fontId="11" fillId="33" borderId="27" xfId="0" applyFont="1" applyFill="1" applyBorder="1" applyAlignment="1">
      <alignment horizontal="left"/>
    </xf>
    <xf numFmtId="0" fontId="12" fillId="33" borderId="43" xfId="0" applyFont="1" applyFill="1" applyBorder="1" applyAlignment="1" quotePrefix="1">
      <alignment horizontal="left" wrapText="1"/>
    </xf>
    <xf numFmtId="0" fontId="12" fillId="33" borderId="44" xfId="0" applyFont="1" applyFill="1" applyBorder="1" applyAlignment="1" quotePrefix="1">
      <alignment horizontal="left" wrapText="1"/>
    </xf>
    <xf numFmtId="0" fontId="12" fillId="33" borderId="29" xfId="0" applyFont="1" applyFill="1" applyBorder="1" applyAlignment="1" quotePrefix="1">
      <alignment horizontal="left" wrapText="1"/>
    </xf>
    <xf numFmtId="0" fontId="11" fillId="33" borderId="45" xfId="0" applyFont="1" applyFill="1" applyBorder="1" applyAlignment="1">
      <alignment horizontal="left"/>
    </xf>
    <xf numFmtId="0" fontId="11" fillId="33" borderId="46" xfId="0" applyFont="1" applyFill="1" applyBorder="1" applyAlignment="1">
      <alignment horizontal="left"/>
    </xf>
    <xf numFmtId="0" fontId="11" fillId="33" borderId="31" xfId="0" applyFont="1" applyFill="1" applyBorder="1" applyAlignment="1">
      <alignment horizontal="left"/>
    </xf>
    <xf numFmtId="0" fontId="12" fillId="0" borderId="0" xfId="0" applyFont="1" applyBorder="1" applyAlignment="1" quotePrefix="1">
      <alignment horizontal="left" wrapText="1"/>
    </xf>
    <xf numFmtId="0" fontId="12" fillId="0" borderId="0" xfId="0" applyFont="1" applyBorder="1" applyAlignment="1">
      <alignment horizontal="left" wrapText="1"/>
    </xf>
    <xf numFmtId="0" fontId="24" fillId="0" borderId="0" xfId="0" applyFont="1" applyFill="1" applyBorder="1" applyAlignment="1">
      <alignment horizontal="center"/>
    </xf>
    <xf numFmtId="0" fontId="12" fillId="0" borderId="0" xfId="0" applyFont="1" applyFill="1" applyBorder="1" applyAlignment="1" quotePrefix="1">
      <alignment horizontal="left" vertical="center" wrapText="1"/>
    </xf>
    <xf numFmtId="0" fontId="0" fillId="0" borderId="0" xfId="0" applyFont="1" applyFill="1" applyBorder="1" applyAlignment="1">
      <alignment horizontal="left" vertical="center" wrapText="1"/>
    </xf>
    <xf numFmtId="0" fontId="11" fillId="0" borderId="0" xfId="0" applyFont="1" applyFill="1" applyAlignment="1">
      <alignment horizontal="center"/>
    </xf>
    <xf numFmtId="0" fontId="12" fillId="0" borderId="0" xfId="0" applyFont="1" applyFill="1" applyBorder="1" applyAlignment="1" quotePrefix="1">
      <alignment horizontal="left" wrapText="1"/>
    </xf>
    <xf numFmtId="0" fontId="11" fillId="0" borderId="0" xfId="0" applyFont="1" applyFill="1" applyAlignment="1">
      <alignment horizontal="left"/>
    </xf>
    <xf numFmtId="0" fontId="10" fillId="0"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6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0</xdr:col>
      <xdr:colOff>533400</xdr:colOff>
      <xdr:row>2</xdr:row>
      <xdr:rowOff>161925</xdr:rowOff>
    </xdr:to>
    <xdr:pic>
      <xdr:nvPicPr>
        <xdr:cNvPr id="1" name="Picture 37"/>
        <xdr:cNvPicPr preferRelativeResize="1">
          <a:picLocks noChangeAspect="1"/>
        </xdr:cNvPicPr>
      </xdr:nvPicPr>
      <xdr:blipFill>
        <a:blip r:embed="rId1"/>
        <a:stretch>
          <a:fillRect/>
        </a:stretch>
      </xdr:blipFill>
      <xdr:spPr>
        <a:xfrm>
          <a:off x="47625" y="85725"/>
          <a:ext cx="485775" cy="695325"/>
        </a:xfrm>
        <a:prstGeom prst="rect">
          <a:avLst/>
        </a:prstGeom>
        <a:noFill/>
        <a:ln w="9525" cmpd="sng">
          <a:noFill/>
        </a:ln>
      </xdr:spPr>
    </xdr:pic>
    <xdr:clientData/>
  </xdr:twoCellAnchor>
  <xdr:twoCellAnchor>
    <xdr:from>
      <xdr:col>6</xdr:col>
      <xdr:colOff>476250</xdr:colOff>
      <xdr:row>0</xdr:row>
      <xdr:rowOff>0</xdr:rowOff>
    </xdr:from>
    <xdr:to>
      <xdr:col>8</xdr:col>
      <xdr:colOff>914400</xdr:colOff>
      <xdr:row>1</xdr:row>
      <xdr:rowOff>209550</xdr:rowOff>
    </xdr:to>
    <xdr:sp>
      <xdr:nvSpPr>
        <xdr:cNvPr id="2" name="Text Box 36"/>
        <xdr:cNvSpPr txBox="1">
          <a:spLocks noChangeArrowheads="1"/>
        </xdr:cNvSpPr>
      </xdr:nvSpPr>
      <xdr:spPr>
        <a:xfrm>
          <a:off x="4638675" y="0"/>
          <a:ext cx="2419350"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Times New Roman"/>
              <a:ea typeface="Times New Roman"/>
              <a:cs typeface="Times New Roman"/>
            </a:rPr>
            <a:t>Mẫu số B 09 - DN</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(Ban hành theo </a:t>
          </a:r>
          <a:r>
            <a:rPr lang="en-US" cap="none" sz="1000" b="0" i="1" u="none" baseline="0">
              <a:solidFill>
                <a:srgbClr val="000000"/>
              </a:solidFill>
              <a:latin typeface="Times New Roman"/>
              <a:ea typeface="Times New Roman"/>
              <a:cs typeface="Times New Roman"/>
            </a:rPr>
            <a:t>TT</a:t>
          </a:r>
          <a:r>
            <a:rPr lang="en-US" cap="none" sz="1000" b="0" i="1" u="none" baseline="0">
              <a:solidFill>
                <a:srgbClr val="000000"/>
              </a:solidFill>
              <a:latin typeface="Times New Roman"/>
              <a:ea typeface="Times New Roman"/>
              <a:cs typeface="Times New Roman"/>
            </a:rPr>
            <a:t> số </a:t>
          </a:r>
          <a:r>
            <a:rPr lang="en-US" cap="none" sz="1000" b="0" i="1" u="none" baseline="0">
              <a:solidFill>
                <a:srgbClr val="000000"/>
              </a:solidFill>
              <a:latin typeface="Times New Roman"/>
              <a:ea typeface="Times New Roman"/>
              <a:cs typeface="Times New Roman"/>
            </a:rPr>
            <a:t>200</a:t>
          </a:r>
          <a:r>
            <a:rPr lang="en-US" cap="none" sz="1000" b="0" i="1" u="none" baseline="0">
              <a:solidFill>
                <a:srgbClr val="000000"/>
              </a:solidFill>
              <a:latin typeface="Times New Roman"/>
              <a:ea typeface="Times New Roman"/>
              <a:cs typeface="Times New Roman"/>
            </a:rPr>
            <a:t>/20</a:t>
          </a:r>
          <a:r>
            <a:rPr lang="en-US" cap="none" sz="1000" b="0" i="1" u="none" baseline="0">
              <a:solidFill>
                <a:srgbClr val="000000"/>
              </a:solidFill>
              <a:latin typeface="Times New Roman"/>
              <a:ea typeface="Times New Roman"/>
              <a:cs typeface="Times New Roman"/>
            </a:rPr>
            <a:t>14</a:t>
          </a:r>
          <a:r>
            <a:rPr lang="en-US" cap="none" sz="1000" b="0" i="1" u="none" baseline="0">
              <a:solidFill>
                <a:srgbClr val="000000"/>
              </a:solidFill>
              <a:latin typeface="Times New Roman"/>
              <a:ea typeface="Times New Roman"/>
              <a:cs typeface="Times New Roman"/>
            </a:rPr>
            <a:t>/</a:t>
          </a:r>
          <a:r>
            <a:rPr lang="en-US" cap="none" sz="1000" b="0" i="1" u="none" baseline="0">
              <a:solidFill>
                <a:srgbClr val="000000"/>
              </a:solidFill>
              <a:latin typeface="Times New Roman"/>
              <a:ea typeface="Times New Roman"/>
              <a:cs typeface="Times New Roman"/>
            </a:rPr>
            <a:t>TT</a:t>
          </a:r>
          <a:r>
            <a:rPr lang="en-US" cap="none" sz="1000" b="0" i="1" u="none" baseline="0">
              <a:solidFill>
                <a:srgbClr val="000000"/>
              </a:solidFill>
              <a:latin typeface="Times New Roman"/>
              <a:ea typeface="Times New Roman"/>
              <a:cs typeface="Times New Roman"/>
            </a:rPr>
            <a:t>-BTC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ngày 2</a:t>
          </a:r>
          <a:r>
            <a:rPr lang="en-US" cap="none" sz="1000" b="0" i="1" u="none" baseline="0">
              <a:solidFill>
                <a:srgbClr val="000000"/>
              </a:solidFill>
              <a:latin typeface="Times New Roman"/>
              <a:ea typeface="Times New Roman"/>
              <a:cs typeface="Times New Roman"/>
            </a:rPr>
            <a:t>2</a:t>
          </a:r>
          <a:r>
            <a:rPr lang="en-US" cap="none" sz="1000" b="0" i="1" u="none" baseline="0">
              <a:solidFill>
                <a:srgbClr val="000000"/>
              </a:solidFill>
              <a:latin typeface="Times New Roman"/>
              <a:ea typeface="Times New Roman"/>
              <a:cs typeface="Times New Roman"/>
            </a:rPr>
            <a:t>/</a:t>
          </a:r>
          <a:r>
            <a:rPr lang="en-US" cap="none" sz="1000" b="0" i="1" u="none" baseline="0">
              <a:solidFill>
                <a:srgbClr val="000000"/>
              </a:solidFill>
              <a:latin typeface="Times New Roman"/>
              <a:ea typeface="Times New Roman"/>
              <a:cs typeface="Times New Roman"/>
            </a:rPr>
            <a:t>12</a:t>
          </a:r>
          <a:r>
            <a:rPr lang="en-US" cap="none" sz="1000" b="0" i="1" u="none" baseline="0">
              <a:solidFill>
                <a:srgbClr val="000000"/>
              </a:solidFill>
              <a:latin typeface="Times New Roman"/>
              <a:ea typeface="Times New Roman"/>
              <a:cs typeface="Times New Roman"/>
            </a:rPr>
            <a:t>/20</a:t>
          </a:r>
          <a:r>
            <a:rPr lang="en-US" cap="none" sz="1000" b="0" i="1" u="none" baseline="0">
              <a:solidFill>
                <a:srgbClr val="000000"/>
              </a:solidFill>
              <a:latin typeface="Times New Roman"/>
              <a:ea typeface="Times New Roman"/>
              <a:cs typeface="Times New Roman"/>
            </a:rPr>
            <a:t>14</a:t>
          </a:r>
          <a:r>
            <a:rPr lang="en-US" cap="none" sz="1000" b="0" i="1" u="none" baseline="0">
              <a:solidFill>
                <a:srgbClr val="000000"/>
              </a:solidFill>
              <a:latin typeface="Times New Roman"/>
              <a:ea typeface="Times New Roman"/>
              <a:cs typeface="Times New Roman"/>
            </a:rPr>
            <a:t> của Bộ trưởng BTC)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D29"/>
  <sheetViews>
    <sheetView zoomScalePageLayoutView="0" workbookViewId="0" topLeftCell="A1">
      <selection activeCell="I15" sqref="I15"/>
    </sheetView>
  </sheetViews>
  <sheetFormatPr defaultColWidth="9.140625" defaultRowHeight="12.75"/>
  <cols>
    <col min="1" max="1" width="3.7109375" style="2" customWidth="1"/>
    <col min="2" max="2" width="12.421875" style="2" customWidth="1"/>
    <col min="3" max="3" width="31.421875" style="2" bestFit="1" customWidth="1"/>
    <col min="4" max="4" width="38.7109375" style="2" customWidth="1"/>
    <col min="5" max="16384" width="9.140625" style="2" customWidth="1"/>
  </cols>
  <sheetData>
    <row r="2" ht="15">
      <c r="B2" s="1" t="s">
        <v>854</v>
      </c>
    </row>
    <row r="3" ht="15">
      <c r="B3" s="307" t="s">
        <v>855</v>
      </c>
    </row>
    <row r="4" ht="15">
      <c r="B4" s="307" t="s">
        <v>856</v>
      </c>
    </row>
    <row r="7" ht="18.75">
      <c r="C7" s="3" t="s">
        <v>90</v>
      </c>
    </row>
    <row r="8" ht="18.75">
      <c r="C8" s="3"/>
    </row>
    <row r="9" spans="3:4" ht="15">
      <c r="C9" s="4" t="s">
        <v>28</v>
      </c>
      <c r="D9" s="5" t="s">
        <v>857</v>
      </c>
    </row>
    <row r="10" spans="3:4" ht="15">
      <c r="C10" s="4" t="s">
        <v>29</v>
      </c>
      <c r="D10" s="5">
        <v>2015</v>
      </c>
    </row>
    <row r="13" ht="15">
      <c r="D13" s="6"/>
    </row>
    <row r="14" spans="2:4" ht="15">
      <c r="B14" s="15" t="s">
        <v>30</v>
      </c>
      <c r="C14" s="16" t="s">
        <v>31</v>
      </c>
      <c r="D14" s="16" t="s">
        <v>32</v>
      </c>
    </row>
    <row r="15" spans="2:4" ht="15">
      <c r="B15" s="7">
        <v>1</v>
      </c>
      <c r="C15" s="8" t="s">
        <v>33</v>
      </c>
      <c r="D15" s="9" t="s">
        <v>93</v>
      </c>
    </row>
    <row r="16" spans="2:4" ht="15">
      <c r="B16" s="7">
        <v>2</v>
      </c>
      <c r="C16" s="8" t="s">
        <v>34</v>
      </c>
      <c r="D16" s="9" t="s">
        <v>94</v>
      </c>
    </row>
    <row r="17" spans="2:4" ht="15">
      <c r="B17" s="7">
        <v>3</v>
      </c>
      <c r="C17" s="8" t="s">
        <v>97</v>
      </c>
      <c r="D17" s="9" t="s">
        <v>95</v>
      </c>
    </row>
    <row r="18" spans="2:4" ht="15">
      <c r="B18" s="7">
        <v>4</v>
      </c>
      <c r="C18" s="8" t="s">
        <v>98</v>
      </c>
      <c r="D18" s="9" t="s">
        <v>96</v>
      </c>
    </row>
    <row r="19" spans="2:4" ht="15">
      <c r="B19" s="15"/>
      <c r="C19" s="15"/>
      <c r="D19" s="15"/>
    </row>
    <row r="21" spans="2:3" ht="15">
      <c r="B21" s="10" t="s">
        <v>35</v>
      </c>
      <c r="C21" s="11" t="s">
        <v>36</v>
      </c>
    </row>
    <row r="22" ht="15">
      <c r="C22" s="11" t="s">
        <v>37</v>
      </c>
    </row>
    <row r="23" ht="15">
      <c r="C23" s="11" t="s">
        <v>50</v>
      </c>
    </row>
    <row r="27" spans="2:4" ht="15">
      <c r="B27" s="12"/>
      <c r="C27" s="12"/>
      <c r="D27" s="13" t="s">
        <v>38</v>
      </c>
    </row>
    <row r="28" spans="2:4" ht="25.5">
      <c r="B28" s="14" t="s">
        <v>39</v>
      </c>
      <c r="C28" s="14" t="s">
        <v>40</v>
      </c>
      <c r="D28" s="14" t="s">
        <v>41</v>
      </c>
    </row>
    <row r="29" spans="2:4" ht="15">
      <c r="B29" s="13" t="s">
        <v>42</v>
      </c>
      <c r="C29" s="13" t="s">
        <v>42</v>
      </c>
      <c r="D29" s="13" t="s">
        <v>43</v>
      </c>
    </row>
  </sheetData>
  <sheetProtection/>
  <hyperlinks>
    <hyperlink ref="D15" location="BCDKT!A1" display="BCDKT"/>
    <hyperlink ref="D16" location="KQKD!A1" display="KQKD"/>
    <hyperlink ref="D18" location="'LCTT-GT'!A1" display="LCTT-GT"/>
    <hyperlink ref="D17" location="'LCTT-TT'!A1" display="LCTT-T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A2" sqref="A2"/>
    </sheetView>
  </sheetViews>
  <sheetFormatPr defaultColWidth="9.140625" defaultRowHeight="12.75"/>
  <cols>
    <col min="1" max="1" width="110.00390625" style="0" customWidth="1"/>
    <col min="2" max="2" width="18.57421875" style="0" bestFit="1" customWidth="1"/>
    <col min="3" max="3" width="13.7109375" style="0" bestFit="1" customWidth="1"/>
    <col min="4" max="4" width="14.57421875" style="0" bestFit="1" customWidth="1"/>
    <col min="5" max="5" width="17.7109375" style="0" bestFit="1" customWidth="1"/>
    <col min="6" max="6" width="8.8515625" style="0" bestFit="1" customWidth="1"/>
    <col min="7" max="7" width="15.7109375" style="0" bestFit="1" customWidth="1"/>
  </cols>
  <sheetData>
    <row r="1" spans="1:7" ht="14.25">
      <c r="A1" s="16" t="s">
        <v>44</v>
      </c>
      <c r="B1" s="16" t="s">
        <v>45</v>
      </c>
      <c r="C1" s="16" t="s">
        <v>46</v>
      </c>
      <c r="D1" s="16" t="s">
        <v>47</v>
      </c>
      <c r="E1" s="16" t="s">
        <v>48</v>
      </c>
      <c r="F1" s="16" t="s">
        <v>47</v>
      </c>
      <c r="G1" s="17" t="s">
        <v>49</v>
      </c>
    </row>
    <row r="2" spans="1:7" ht="15">
      <c r="A2" s="18"/>
      <c r="B2" s="8"/>
      <c r="C2" s="8"/>
      <c r="D2" s="8"/>
      <c r="E2" s="8"/>
      <c r="F2" s="8"/>
      <c r="G2" s="1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20"/>
  <sheetViews>
    <sheetView tabSelected="1" zoomScalePageLayoutView="0" workbookViewId="0" topLeftCell="A1">
      <selection activeCell="B4" sqref="B4:E118"/>
    </sheetView>
  </sheetViews>
  <sheetFormatPr defaultColWidth="9.140625" defaultRowHeight="12.75"/>
  <cols>
    <col min="1" max="1" width="59.421875" style="23" customWidth="1"/>
    <col min="2" max="3" width="9.140625" style="23" customWidth="1"/>
    <col min="4" max="5" width="20.8515625" style="23" customWidth="1"/>
    <col min="6" max="16384" width="9.140625" style="23" customWidth="1"/>
  </cols>
  <sheetData>
    <row r="1" spans="1:5" ht="14.25">
      <c r="A1" s="308" t="s">
        <v>87</v>
      </c>
      <c r="B1" s="308"/>
      <c r="C1" s="308"/>
      <c r="D1" s="308"/>
      <c r="E1" s="308"/>
    </row>
    <row r="2" spans="1:5" ht="15">
      <c r="A2" s="29"/>
      <c r="B2" s="29"/>
      <c r="C2" s="29"/>
      <c r="D2" s="29"/>
      <c r="E2" s="30" t="s">
        <v>56</v>
      </c>
    </row>
    <row r="3" spans="1:5" ht="28.5">
      <c r="A3" s="24" t="s">
        <v>53</v>
      </c>
      <c r="B3" s="25" t="s">
        <v>9</v>
      </c>
      <c r="C3" s="25" t="s">
        <v>91</v>
      </c>
      <c r="D3" s="26" t="s">
        <v>86</v>
      </c>
      <c r="E3" s="26" t="s">
        <v>10</v>
      </c>
    </row>
    <row r="4" spans="1:5" ht="14.25">
      <c r="A4" s="52" t="s">
        <v>99</v>
      </c>
      <c r="B4" s="52">
        <v>100</v>
      </c>
      <c r="C4" s="43"/>
      <c r="D4" s="72">
        <f>++D5+D8+D12+D21+D24</f>
        <v>207235997002</v>
      </c>
      <c r="E4" s="73">
        <f>++E5+E8+E12+E21+E24</f>
        <v>204980520563</v>
      </c>
    </row>
    <row r="5" spans="1:5" ht="14.25">
      <c r="A5" s="53" t="s">
        <v>57</v>
      </c>
      <c r="B5" s="52">
        <v>110</v>
      </c>
      <c r="C5" s="43"/>
      <c r="D5" s="74">
        <f>SUM(D6:D7)</f>
        <v>107126128345</v>
      </c>
      <c r="E5" s="74">
        <f>SUM(E6:E7)</f>
        <v>74574624839</v>
      </c>
    </row>
    <row r="6" spans="1:5" ht="15">
      <c r="A6" s="54" t="s">
        <v>100</v>
      </c>
      <c r="B6" s="55">
        <v>111</v>
      </c>
      <c r="C6" s="44"/>
      <c r="D6" s="75">
        <v>17126128345</v>
      </c>
      <c r="E6" s="75">
        <v>12574624839</v>
      </c>
    </row>
    <row r="7" spans="1:5" ht="15">
      <c r="A7" s="54" t="s">
        <v>101</v>
      </c>
      <c r="B7" s="55">
        <v>112</v>
      </c>
      <c r="C7" s="44"/>
      <c r="D7" s="77">
        <v>90000000000</v>
      </c>
      <c r="E7" s="77">
        <v>62000000000</v>
      </c>
    </row>
    <row r="8" spans="1:5" ht="15">
      <c r="A8" s="53" t="s">
        <v>102</v>
      </c>
      <c r="B8" s="52">
        <v>120</v>
      </c>
      <c r="C8" s="44"/>
      <c r="D8" s="71">
        <f>SUM(D9:D11)</f>
        <v>10000000000</v>
      </c>
      <c r="E8" s="71">
        <f>SUM(E9:E11)</f>
        <v>0</v>
      </c>
    </row>
    <row r="9" spans="1:5" ht="15">
      <c r="A9" s="54" t="s">
        <v>103</v>
      </c>
      <c r="B9" s="55">
        <v>121</v>
      </c>
      <c r="C9" s="44"/>
      <c r="D9" s="77"/>
      <c r="E9" s="77"/>
    </row>
    <row r="10" spans="1:5" ht="15">
      <c r="A10" s="54" t="s">
        <v>104</v>
      </c>
      <c r="B10" s="55">
        <v>122</v>
      </c>
      <c r="C10" s="44"/>
      <c r="D10" s="77"/>
      <c r="E10" s="77"/>
    </row>
    <row r="11" spans="1:5" ht="15">
      <c r="A11" s="54" t="s">
        <v>105</v>
      </c>
      <c r="B11" s="55">
        <v>123</v>
      </c>
      <c r="C11" s="44"/>
      <c r="D11" s="77">
        <v>10000000000</v>
      </c>
      <c r="E11" s="77"/>
    </row>
    <row r="12" spans="1:5" ht="15">
      <c r="A12" s="53" t="s">
        <v>1</v>
      </c>
      <c r="B12" s="52">
        <v>130</v>
      </c>
      <c r="C12" s="44"/>
      <c r="D12" s="74">
        <f>SUM(D13:D20)</f>
        <v>25777482051</v>
      </c>
      <c r="E12" s="74">
        <f>SUM(E13:E20)</f>
        <v>41974034013</v>
      </c>
    </row>
    <row r="13" spans="1:5" ht="15">
      <c r="A13" s="54" t="s">
        <v>106</v>
      </c>
      <c r="B13" s="55">
        <v>131</v>
      </c>
      <c r="C13" s="44"/>
      <c r="D13" s="75">
        <v>14027029948</v>
      </c>
      <c r="E13" s="75">
        <v>27417740902</v>
      </c>
    </row>
    <row r="14" spans="1:5" ht="15">
      <c r="A14" s="54" t="s">
        <v>107</v>
      </c>
      <c r="B14" s="55">
        <v>132</v>
      </c>
      <c r="C14" s="44"/>
      <c r="D14" s="75">
        <v>6860161950</v>
      </c>
      <c r="E14" s="75">
        <v>13893441352</v>
      </c>
    </row>
    <row r="15" spans="1:5" ht="15">
      <c r="A15" s="54" t="s">
        <v>108</v>
      </c>
      <c r="B15" s="55">
        <v>133</v>
      </c>
      <c r="C15" s="44"/>
      <c r="D15" s="75">
        <v>0</v>
      </c>
      <c r="E15" s="75">
        <v>0</v>
      </c>
    </row>
    <row r="16" spans="1:5" ht="15">
      <c r="A16" s="54" t="s">
        <v>109</v>
      </c>
      <c r="B16" s="55">
        <v>134</v>
      </c>
      <c r="C16" s="44"/>
      <c r="D16" s="75"/>
      <c r="E16" s="75"/>
    </row>
    <row r="17" spans="1:5" ht="15">
      <c r="A17" s="54" t="s">
        <v>110</v>
      </c>
      <c r="B17" s="55">
        <v>135</v>
      </c>
      <c r="C17" s="44"/>
      <c r="D17" s="75"/>
      <c r="E17" s="75"/>
    </row>
    <row r="18" spans="1:5" ht="15">
      <c r="A18" s="54" t="s">
        <v>111</v>
      </c>
      <c r="B18" s="55">
        <v>136</v>
      </c>
      <c r="C18" s="44"/>
      <c r="D18" s="76">
        <v>4890290153</v>
      </c>
      <c r="E18" s="77">
        <f>+662735150+116609</f>
        <v>662851759</v>
      </c>
    </row>
    <row r="19" spans="1:5" ht="15">
      <c r="A19" s="54" t="s">
        <v>112</v>
      </c>
      <c r="B19" s="55">
        <v>137</v>
      </c>
      <c r="C19" s="44"/>
      <c r="D19" s="77"/>
      <c r="E19" s="77"/>
    </row>
    <row r="20" spans="1:5" ht="15">
      <c r="A20" s="54" t="s">
        <v>113</v>
      </c>
      <c r="B20" s="55">
        <v>139</v>
      </c>
      <c r="C20" s="44"/>
      <c r="D20" s="75"/>
      <c r="E20" s="75"/>
    </row>
    <row r="21" spans="1:5" ht="14.25">
      <c r="A21" s="53" t="s">
        <v>2</v>
      </c>
      <c r="B21" s="52">
        <v>140</v>
      </c>
      <c r="C21" s="43"/>
      <c r="D21" s="74">
        <f>SUM(D22:D23)</f>
        <v>64023816797</v>
      </c>
      <c r="E21" s="74">
        <f>SUM(E22:E23)</f>
        <v>84797212675</v>
      </c>
    </row>
    <row r="22" spans="1:5" ht="15">
      <c r="A22" s="54" t="s">
        <v>114</v>
      </c>
      <c r="B22" s="55">
        <v>141</v>
      </c>
      <c r="C22" s="44"/>
      <c r="D22" s="75">
        <v>68401778525</v>
      </c>
      <c r="E22" s="75">
        <v>85078588612</v>
      </c>
    </row>
    <row r="23" spans="1:5" ht="15">
      <c r="A23" s="54" t="s">
        <v>115</v>
      </c>
      <c r="B23" s="55">
        <v>149</v>
      </c>
      <c r="C23" s="44"/>
      <c r="D23" s="75">
        <v>-4377961728</v>
      </c>
      <c r="E23" s="75">
        <v>-281375937</v>
      </c>
    </row>
    <row r="24" spans="1:5" ht="15">
      <c r="A24" s="53" t="s">
        <v>3</v>
      </c>
      <c r="B24" s="52">
        <v>150</v>
      </c>
      <c r="C24" s="44"/>
      <c r="D24" s="74">
        <f>SUM(D25:D29)</f>
        <v>308569809</v>
      </c>
      <c r="E24" s="74">
        <f>SUM(E25:E29)</f>
        <v>3634649036</v>
      </c>
    </row>
    <row r="25" spans="1:5" ht="15">
      <c r="A25" s="54" t="s">
        <v>116</v>
      </c>
      <c r="B25" s="55">
        <v>151</v>
      </c>
      <c r="C25" s="44"/>
      <c r="D25" s="75">
        <v>308569809</v>
      </c>
      <c r="E25" s="75">
        <v>68458592</v>
      </c>
    </row>
    <row r="26" spans="1:5" ht="15">
      <c r="A26" s="54" t="s">
        <v>117</v>
      </c>
      <c r="B26" s="55">
        <v>152</v>
      </c>
      <c r="C26" s="44"/>
      <c r="D26" s="75">
        <v>0</v>
      </c>
      <c r="E26" s="75">
        <v>3566190444</v>
      </c>
    </row>
    <row r="27" spans="1:5" ht="15">
      <c r="A27" s="54" t="s">
        <v>118</v>
      </c>
      <c r="B27" s="55">
        <v>153</v>
      </c>
      <c r="C27" s="44"/>
      <c r="D27" s="75">
        <v>0</v>
      </c>
      <c r="E27" s="75">
        <v>0</v>
      </c>
    </row>
    <row r="28" spans="1:5" ht="15">
      <c r="A28" s="54" t="s">
        <v>119</v>
      </c>
      <c r="B28" s="55">
        <v>154</v>
      </c>
      <c r="C28" s="44"/>
      <c r="D28" s="75"/>
      <c r="E28" s="75"/>
    </row>
    <row r="29" spans="1:5" ht="15">
      <c r="A29" s="54" t="s">
        <v>120</v>
      </c>
      <c r="B29" s="55">
        <v>155</v>
      </c>
      <c r="C29" s="44"/>
      <c r="D29" s="75">
        <v>0</v>
      </c>
      <c r="E29" s="75">
        <f>+116609-116609</f>
        <v>0</v>
      </c>
    </row>
    <row r="30" spans="1:5" ht="15">
      <c r="A30" s="52" t="s">
        <v>121</v>
      </c>
      <c r="B30" s="52">
        <v>200</v>
      </c>
      <c r="C30" s="44"/>
      <c r="D30" s="73">
        <f>++D31+D39+D49+D52+D55+D61</f>
        <v>57373382811</v>
      </c>
      <c r="E30" s="73">
        <f>++E31+E39+E49+E52+E55+E61</f>
        <v>62385822540</v>
      </c>
    </row>
    <row r="31" spans="1:5" ht="15">
      <c r="A31" s="53" t="s">
        <v>122</v>
      </c>
      <c r="B31" s="52">
        <v>210</v>
      </c>
      <c r="C31" s="44"/>
      <c r="D31" s="74">
        <f>SUM(D32:D38)</f>
        <v>121560000</v>
      </c>
      <c r="E31" s="74">
        <f>SUM(E32:E38)</f>
        <v>3000000</v>
      </c>
    </row>
    <row r="32" spans="1:5" ht="15">
      <c r="A32" s="54" t="s">
        <v>123</v>
      </c>
      <c r="B32" s="55">
        <v>211</v>
      </c>
      <c r="C32" s="44"/>
      <c r="D32" s="75"/>
      <c r="E32" s="75"/>
    </row>
    <row r="33" spans="1:5" ht="15">
      <c r="A33" s="54" t="s">
        <v>124</v>
      </c>
      <c r="B33" s="55">
        <v>212</v>
      </c>
      <c r="C33" s="44"/>
      <c r="D33" s="75"/>
      <c r="E33" s="75"/>
    </row>
    <row r="34" spans="1:5" ht="15">
      <c r="A34" s="54" t="s">
        <v>125</v>
      </c>
      <c r="B34" s="55">
        <v>213</v>
      </c>
      <c r="C34" s="43"/>
      <c r="D34" s="75"/>
      <c r="E34" s="75"/>
    </row>
    <row r="35" spans="1:5" ht="15">
      <c r="A35" s="54" t="s">
        <v>126</v>
      </c>
      <c r="B35" s="55">
        <v>214</v>
      </c>
      <c r="C35" s="44"/>
      <c r="D35" s="75"/>
      <c r="E35" s="75"/>
    </row>
    <row r="36" spans="1:5" ht="15">
      <c r="A36" s="54" t="s">
        <v>127</v>
      </c>
      <c r="B36" s="55">
        <v>215</v>
      </c>
      <c r="C36" s="44"/>
      <c r="D36" s="75"/>
      <c r="E36" s="75"/>
    </row>
    <row r="37" spans="1:5" ht="15">
      <c r="A37" s="54" t="s">
        <v>128</v>
      </c>
      <c r="B37" s="55">
        <v>216</v>
      </c>
      <c r="C37" s="44"/>
      <c r="D37" s="75">
        <v>121560000</v>
      </c>
      <c r="E37" s="75">
        <v>3000000</v>
      </c>
    </row>
    <row r="38" spans="1:5" ht="15">
      <c r="A38" s="54" t="s">
        <v>129</v>
      </c>
      <c r="B38" s="55">
        <v>219</v>
      </c>
      <c r="C38" s="44"/>
      <c r="D38" s="75"/>
      <c r="E38" s="75"/>
    </row>
    <row r="39" spans="1:5" ht="15">
      <c r="A39" s="53" t="s">
        <v>4</v>
      </c>
      <c r="B39" s="52">
        <v>220</v>
      </c>
      <c r="C39" s="44"/>
      <c r="D39" s="74">
        <f>++D40+D46</f>
        <v>50727990754</v>
      </c>
      <c r="E39" s="74">
        <f>++E40+E46</f>
        <v>56176778917</v>
      </c>
    </row>
    <row r="40" spans="1:5" ht="15">
      <c r="A40" s="54" t="s">
        <v>130</v>
      </c>
      <c r="B40" s="55">
        <v>221</v>
      </c>
      <c r="C40" s="44"/>
      <c r="D40" s="75">
        <f>++D41+D42</f>
        <v>29040433768</v>
      </c>
      <c r="E40" s="75">
        <v>34464746462</v>
      </c>
    </row>
    <row r="41" spans="1:5" ht="15">
      <c r="A41" s="54" t="s">
        <v>58</v>
      </c>
      <c r="B41" s="55">
        <v>222</v>
      </c>
      <c r="C41" s="44"/>
      <c r="D41" s="75">
        <v>69531840470</v>
      </c>
      <c r="E41" s="75">
        <v>68496242470</v>
      </c>
    </row>
    <row r="42" spans="1:5" ht="15">
      <c r="A42" s="54" t="s">
        <v>131</v>
      </c>
      <c r="B42" s="55">
        <v>223</v>
      </c>
      <c r="C42" s="44"/>
      <c r="D42" s="75">
        <v>-40491406702</v>
      </c>
      <c r="E42" s="75">
        <v>-34031496008</v>
      </c>
    </row>
    <row r="43" spans="1:5" ht="15">
      <c r="A43" s="54" t="s">
        <v>132</v>
      </c>
      <c r="B43" s="55">
        <v>224</v>
      </c>
      <c r="C43" s="44"/>
      <c r="D43" s="75"/>
      <c r="E43" s="75"/>
    </row>
    <row r="44" spans="1:5" ht="15">
      <c r="A44" s="54" t="s">
        <v>58</v>
      </c>
      <c r="B44" s="55">
        <v>225</v>
      </c>
      <c r="C44" s="46"/>
      <c r="D44" s="75"/>
      <c r="E44" s="75"/>
    </row>
    <row r="45" spans="1:5" ht="15">
      <c r="A45" s="54" t="s">
        <v>131</v>
      </c>
      <c r="B45" s="55">
        <v>226</v>
      </c>
      <c r="C45" s="46"/>
      <c r="D45" s="75"/>
      <c r="E45" s="75"/>
    </row>
    <row r="46" spans="1:5" ht="15">
      <c r="A46" s="54" t="s">
        <v>133</v>
      </c>
      <c r="B46" s="55">
        <v>227</v>
      </c>
      <c r="C46" s="44"/>
      <c r="D46" s="75">
        <f>++D47+D48</f>
        <v>21687556986</v>
      </c>
      <c r="E46" s="75">
        <v>21712032455</v>
      </c>
    </row>
    <row r="47" spans="1:5" ht="15">
      <c r="A47" s="54" t="s">
        <v>58</v>
      </c>
      <c r="B47" s="55">
        <v>228</v>
      </c>
      <c r="C47" s="44"/>
      <c r="D47" s="75">
        <v>22137641250</v>
      </c>
      <c r="E47" s="75">
        <v>22022177889</v>
      </c>
    </row>
    <row r="48" spans="1:5" ht="15">
      <c r="A48" s="54" t="s">
        <v>131</v>
      </c>
      <c r="B48" s="55">
        <v>229</v>
      </c>
      <c r="C48" s="44"/>
      <c r="D48" s="75">
        <v>-450084264</v>
      </c>
      <c r="E48" s="75">
        <v>-310145434</v>
      </c>
    </row>
    <row r="49" spans="1:5" ht="15">
      <c r="A49" s="53" t="s">
        <v>5</v>
      </c>
      <c r="B49" s="52">
        <v>230</v>
      </c>
      <c r="C49" s="47"/>
      <c r="D49" s="74">
        <f>SUM(D50:D51)</f>
        <v>0</v>
      </c>
      <c r="E49" s="74">
        <f>SUM(E50:E51)</f>
        <v>0</v>
      </c>
    </row>
    <row r="50" spans="1:5" ht="15">
      <c r="A50" s="54" t="s">
        <v>58</v>
      </c>
      <c r="B50" s="55">
        <v>231</v>
      </c>
      <c r="C50" s="47"/>
      <c r="D50" s="75"/>
      <c r="E50" s="75"/>
    </row>
    <row r="51" spans="1:5" ht="15">
      <c r="A51" s="54" t="s">
        <v>131</v>
      </c>
      <c r="B51" s="55">
        <v>232</v>
      </c>
      <c r="C51" s="44"/>
      <c r="D51" s="75"/>
      <c r="E51" s="75"/>
    </row>
    <row r="52" spans="1:5" ht="15">
      <c r="A52" s="53" t="s">
        <v>134</v>
      </c>
      <c r="B52" s="52">
        <v>240</v>
      </c>
      <c r="C52" s="44"/>
      <c r="D52" s="74">
        <f>SUM(D53:D54)</f>
        <v>519402000</v>
      </c>
      <c r="E52" s="74">
        <f>SUM(E53:E54)</f>
        <v>31000000</v>
      </c>
    </row>
    <row r="53" spans="1:5" ht="15">
      <c r="A53" s="54" t="s">
        <v>135</v>
      </c>
      <c r="B53" s="55">
        <v>241</v>
      </c>
      <c r="C53" s="44"/>
      <c r="D53" s="75"/>
      <c r="E53" s="75"/>
    </row>
    <row r="54" spans="1:5" ht="15">
      <c r="A54" s="54" t="s">
        <v>136</v>
      </c>
      <c r="B54" s="55">
        <v>242</v>
      </c>
      <c r="C54" s="44"/>
      <c r="D54" s="75">
        <v>519402000</v>
      </c>
      <c r="E54" s="75">
        <v>31000000</v>
      </c>
    </row>
    <row r="55" spans="1:5" ht="15">
      <c r="A55" s="53" t="s">
        <v>137</v>
      </c>
      <c r="B55" s="52">
        <v>250</v>
      </c>
      <c r="C55" s="44"/>
      <c r="D55" s="78">
        <f>SUM(D56:D60)</f>
        <v>0</v>
      </c>
      <c r="E55" s="74">
        <f>SUM(E56:E60)</f>
        <v>0</v>
      </c>
    </row>
    <row r="56" spans="1:5" ht="15">
      <c r="A56" s="54" t="s">
        <v>138</v>
      </c>
      <c r="B56" s="55">
        <v>251</v>
      </c>
      <c r="C56" s="44"/>
      <c r="D56" s="75"/>
      <c r="E56" s="75"/>
    </row>
    <row r="57" spans="1:5" ht="15">
      <c r="A57" s="54" t="s">
        <v>139</v>
      </c>
      <c r="B57" s="55">
        <v>252</v>
      </c>
      <c r="C57" s="44"/>
      <c r="D57" s="75"/>
      <c r="E57" s="75"/>
    </row>
    <row r="58" spans="1:5" ht="15">
      <c r="A58" s="54" t="s">
        <v>140</v>
      </c>
      <c r="B58" s="55">
        <v>253</v>
      </c>
      <c r="C58" s="43"/>
      <c r="D58" s="75"/>
      <c r="E58" s="75"/>
    </row>
    <row r="59" spans="1:5" ht="15">
      <c r="A59" s="54" t="s">
        <v>141</v>
      </c>
      <c r="B59" s="55">
        <v>254</v>
      </c>
      <c r="C59" s="28"/>
      <c r="D59" s="75"/>
      <c r="E59" s="75"/>
    </row>
    <row r="60" spans="1:5" ht="15">
      <c r="A60" s="54" t="s">
        <v>142</v>
      </c>
      <c r="B60" s="55">
        <v>255</v>
      </c>
      <c r="C60" s="44"/>
      <c r="D60" s="75"/>
      <c r="E60" s="75"/>
    </row>
    <row r="61" spans="1:5" ht="15">
      <c r="A61" s="53" t="s">
        <v>143</v>
      </c>
      <c r="B61" s="52">
        <v>260</v>
      </c>
      <c r="C61" s="44"/>
      <c r="D61" s="74">
        <f>SUM(D62:D65)</f>
        <v>6004430057</v>
      </c>
      <c r="E61" s="74">
        <f>SUM(E62:E65)</f>
        <v>6175043623</v>
      </c>
    </row>
    <row r="62" spans="1:5" ht="15">
      <c r="A62" s="54" t="s">
        <v>144</v>
      </c>
      <c r="B62" s="55">
        <v>261</v>
      </c>
      <c r="C62" s="44"/>
      <c r="D62" s="75">
        <v>5977871793</v>
      </c>
      <c r="E62" s="75">
        <v>6175043623</v>
      </c>
    </row>
    <row r="63" spans="1:5" ht="15">
      <c r="A63" s="56" t="s">
        <v>145</v>
      </c>
      <c r="B63" s="55">
        <v>262</v>
      </c>
      <c r="C63" s="44"/>
      <c r="D63" s="75">
        <v>26558264</v>
      </c>
      <c r="E63" s="75">
        <v>0</v>
      </c>
    </row>
    <row r="64" spans="1:5" ht="15">
      <c r="A64" s="56" t="s">
        <v>146</v>
      </c>
      <c r="B64" s="55">
        <v>263</v>
      </c>
      <c r="C64" s="44"/>
      <c r="D64" s="75"/>
      <c r="E64" s="75"/>
    </row>
    <row r="65" spans="1:5" ht="15">
      <c r="A65" s="56" t="s">
        <v>147</v>
      </c>
      <c r="B65" s="55">
        <v>268</v>
      </c>
      <c r="C65" s="44"/>
      <c r="D65" s="75">
        <v>0</v>
      </c>
      <c r="E65" s="75"/>
    </row>
    <row r="66" spans="1:5" ht="15">
      <c r="A66" s="52" t="s">
        <v>148</v>
      </c>
      <c r="B66" s="52">
        <v>270</v>
      </c>
      <c r="C66" s="44"/>
      <c r="D66" s="71">
        <f>++D30+D4</f>
        <v>264609379813</v>
      </c>
      <c r="E66" s="71">
        <f>++E30+E4</f>
        <v>267366343103</v>
      </c>
    </row>
    <row r="67" spans="1:5" ht="15">
      <c r="A67" s="52" t="s">
        <v>149</v>
      </c>
      <c r="B67" s="52">
        <v>300</v>
      </c>
      <c r="C67" s="44"/>
      <c r="D67" s="74">
        <f>++D68+D83</f>
        <v>101426033058</v>
      </c>
      <c r="E67" s="74">
        <f>++E68+E83</f>
        <v>114670045266</v>
      </c>
    </row>
    <row r="68" spans="1:5" ht="15">
      <c r="A68" s="53" t="s">
        <v>6</v>
      </c>
      <c r="B68" s="52">
        <v>310</v>
      </c>
      <c r="C68" s="44"/>
      <c r="D68" s="74">
        <f>SUM(D69:D82)</f>
        <v>101426033058</v>
      </c>
      <c r="E68" s="74">
        <f>SUM(E69:E82)</f>
        <v>114670045266</v>
      </c>
    </row>
    <row r="69" spans="1:5" ht="15">
      <c r="A69" s="54" t="s">
        <v>150</v>
      </c>
      <c r="B69" s="55">
        <v>311</v>
      </c>
      <c r="C69" s="44"/>
      <c r="D69" s="75">
        <v>77052277017</v>
      </c>
      <c r="E69" s="75">
        <v>27562096890</v>
      </c>
    </row>
    <row r="70" spans="1:5" ht="15">
      <c r="A70" s="54" t="s">
        <v>151</v>
      </c>
      <c r="B70" s="55">
        <v>312</v>
      </c>
      <c r="C70" s="44"/>
      <c r="D70" s="75">
        <v>2866646260</v>
      </c>
      <c r="E70" s="75">
        <v>9125566327</v>
      </c>
    </row>
    <row r="71" spans="1:5" ht="15">
      <c r="A71" s="54" t="s">
        <v>152</v>
      </c>
      <c r="B71" s="55">
        <v>313</v>
      </c>
      <c r="C71" s="44"/>
      <c r="D71" s="75">
        <v>4419166972</v>
      </c>
      <c r="E71" s="75">
        <v>3756010782</v>
      </c>
    </row>
    <row r="72" spans="1:5" ht="15">
      <c r="A72" s="54" t="s">
        <v>153</v>
      </c>
      <c r="B72" s="55">
        <v>314</v>
      </c>
      <c r="C72" s="44"/>
      <c r="D72" s="75">
        <v>3563408102</v>
      </c>
      <c r="E72" s="75">
        <v>3211564162</v>
      </c>
    </row>
    <row r="73" spans="1:5" ht="15">
      <c r="A73" s="54" t="s">
        <v>154</v>
      </c>
      <c r="B73" s="55">
        <v>315</v>
      </c>
      <c r="C73" s="44"/>
      <c r="D73" s="76">
        <v>120719383</v>
      </c>
      <c r="E73" s="75">
        <v>0</v>
      </c>
    </row>
    <row r="74" spans="1:5" ht="15">
      <c r="A74" s="54" t="s">
        <v>155</v>
      </c>
      <c r="B74" s="55">
        <v>316</v>
      </c>
      <c r="C74" s="43"/>
      <c r="D74" s="75">
        <v>0</v>
      </c>
      <c r="E74" s="75">
        <v>0</v>
      </c>
    </row>
    <row r="75" spans="1:5" ht="15">
      <c r="A75" s="54" t="s">
        <v>156</v>
      </c>
      <c r="B75" s="55">
        <v>317</v>
      </c>
      <c r="C75" s="44"/>
      <c r="D75" s="75"/>
      <c r="E75" s="75"/>
    </row>
    <row r="76" spans="1:5" ht="15">
      <c r="A76" s="54" t="s">
        <v>157</v>
      </c>
      <c r="B76" s="55">
        <v>318</v>
      </c>
      <c r="C76" s="44"/>
      <c r="D76" s="75"/>
      <c r="E76" s="75"/>
    </row>
    <row r="77" spans="1:5" ht="15">
      <c r="A77" s="54" t="s">
        <v>158</v>
      </c>
      <c r="B77" s="55">
        <v>319</v>
      </c>
      <c r="C77" s="47"/>
      <c r="D77" s="75">
        <v>6972316840</v>
      </c>
      <c r="E77" s="75">
        <v>10492202737</v>
      </c>
    </row>
    <row r="78" spans="1:5" ht="15">
      <c r="A78" s="54" t="s">
        <v>159</v>
      </c>
      <c r="B78" s="55">
        <v>320</v>
      </c>
      <c r="C78" s="44"/>
      <c r="D78" s="75">
        <v>0</v>
      </c>
      <c r="E78" s="75">
        <v>52500000000</v>
      </c>
    </row>
    <row r="79" spans="1:5" ht="15">
      <c r="A79" s="54" t="s">
        <v>160</v>
      </c>
      <c r="B79" s="55">
        <v>321</v>
      </c>
      <c r="C79" s="44"/>
      <c r="D79" s="75">
        <v>0</v>
      </c>
      <c r="E79" s="75"/>
    </row>
    <row r="80" spans="1:5" ht="15">
      <c r="A80" s="54" t="s">
        <v>161</v>
      </c>
      <c r="B80" s="55">
        <v>322</v>
      </c>
      <c r="C80" s="44"/>
      <c r="D80" s="75">
        <v>6431498484</v>
      </c>
      <c r="E80" s="75">
        <v>8022604368</v>
      </c>
    </row>
    <row r="81" spans="1:5" ht="15">
      <c r="A81" s="54" t="s">
        <v>162</v>
      </c>
      <c r="B81" s="55">
        <v>323</v>
      </c>
      <c r="C81" s="44"/>
      <c r="D81" s="75"/>
      <c r="E81" s="75"/>
    </row>
    <row r="82" spans="1:5" ht="15">
      <c r="A82" s="54" t="s">
        <v>163</v>
      </c>
      <c r="B82" s="55">
        <v>324</v>
      </c>
      <c r="C82" s="44"/>
      <c r="D82" s="75"/>
      <c r="E82" s="75"/>
    </row>
    <row r="83" spans="1:5" ht="15">
      <c r="A83" s="53" t="s">
        <v>7</v>
      </c>
      <c r="B83" s="52">
        <v>330</v>
      </c>
      <c r="C83" s="44"/>
      <c r="D83" s="74">
        <f>SUM(D84:D96)</f>
        <v>0</v>
      </c>
      <c r="E83" s="74">
        <f>SUM(E84:E96)</f>
        <v>0</v>
      </c>
    </row>
    <row r="84" spans="1:5" ht="15">
      <c r="A84" s="54" t="s">
        <v>164</v>
      </c>
      <c r="B84" s="55">
        <v>331</v>
      </c>
      <c r="C84" s="45"/>
      <c r="D84" s="75"/>
      <c r="E84" s="75"/>
    </row>
    <row r="85" spans="1:5" ht="15">
      <c r="A85" s="54" t="s">
        <v>165</v>
      </c>
      <c r="B85" s="55">
        <v>332</v>
      </c>
      <c r="C85" s="44"/>
      <c r="D85" s="75"/>
      <c r="E85" s="75"/>
    </row>
    <row r="86" spans="1:5" ht="15">
      <c r="A86" s="54" t="s">
        <v>166</v>
      </c>
      <c r="B86" s="55">
        <v>333</v>
      </c>
      <c r="C86" s="44"/>
      <c r="D86" s="75"/>
      <c r="E86" s="75"/>
    </row>
    <row r="87" spans="1:5" ht="15">
      <c r="A87" s="54" t="s">
        <v>167</v>
      </c>
      <c r="B87" s="55">
        <v>334</v>
      </c>
      <c r="C87" s="44"/>
      <c r="D87" s="75"/>
      <c r="E87" s="75"/>
    </row>
    <row r="88" spans="1:5" ht="15">
      <c r="A88" s="54" t="s">
        <v>168</v>
      </c>
      <c r="B88" s="55">
        <v>335</v>
      </c>
      <c r="C88" s="44"/>
      <c r="D88" s="75"/>
      <c r="E88" s="75"/>
    </row>
    <row r="89" spans="1:5" ht="15">
      <c r="A89" s="54" t="s">
        <v>169</v>
      </c>
      <c r="B89" s="55">
        <v>336</v>
      </c>
      <c r="C89" s="44"/>
      <c r="D89" s="75">
        <v>0</v>
      </c>
      <c r="E89" s="75">
        <v>0</v>
      </c>
    </row>
    <row r="90" spans="1:5" ht="15">
      <c r="A90" s="54" t="s">
        <v>170</v>
      </c>
      <c r="B90" s="55">
        <v>337</v>
      </c>
      <c r="C90" s="44"/>
      <c r="D90" s="75"/>
      <c r="E90" s="75"/>
    </row>
    <row r="91" spans="1:5" ht="15">
      <c r="A91" s="54" t="s">
        <v>171</v>
      </c>
      <c r="B91" s="55">
        <v>338</v>
      </c>
      <c r="C91" s="44"/>
      <c r="D91" s="77"/>
      <c r="E91" s="77"/>
    </row>
    <row r="92" spans="1:5" ht="15">
      <c r="A92" s="54" t="s">
        <v>172</v>
      </c>
      <c r="B92" s="55">
        <v>339</v>
      </c>
      <c r="C92" s="44"/>
      <c r="D92" s="77"/>
      <c r="E92" s="77"/>
    </row>
    <row r="93" spans="1:5" ht="15">
      <c r="A93" s="54" t="s">
        <v>173</v>
      </c>
      <c r="B93" s="55">
        <v>340</v>
      </c>
      <c r="C93" s="44"/>
      <c r="D93" s="77"/>
      <c r="E93" s="77"/>
    </row>
    <row r="94" spans="1:5" ht="15">
      <c r="A94" s="54" t="s">
        <v>174</v>
      </c>
      <c r="B94" s="55">
        <v>341</v>
      </c>
      <c r="C94" s="44"/>
      <c r="D94" s="77"/>
      <c r="E94" s="77"/>
    </row>
    <row r="95" spans="1:5" ht="15">
      <c r="A95" s="54" t="s">
        <v>175</v>
      </c>
      <c r="B95" s="55">
        <v>342</v>
      </c>
      <c r="C95" s="44"/>
      <c r="D95" s="77"/>
      <c r="E95" s="77"/>
    </row>
    <row r="96" spans="1:5" ht="15">
      <c r="A96" s="54" t="s">
        <v>176</v>
      </c>
      <c r="B96" s="55">
        <v>343</v>
      </c>
      <c r="C96" s="48"/>
      <c r="D96" s="77"/>
      <c r="E96" s="77"/>
    </row>
    <row r="97" spans="1:5" ht="15">
      <c r="A97" s="52" t="s">
        <v>177</v>
      </c>
      <c r="B97" s="52">
        <v>400</v>
      </c>
      <c r="C97" s="48"/>
      <c r="D97" s="74">
        <f>++D98+D115</f>
        <v>163183346755</v>
      </c>
      <c r="E97" s="74">
        <f>++E98+E115</f>
        <v>152696297837</v>
      </c>
    </row>
    <row r="98" spans="1:5" ht="15">
      <c r="A98" s="53" t="s">
        <v>8</v>
      </c>
      <c r="B98" s="52">
        <v>410</v>
      </c>
      <c r="C98" s="44"/>
      <c r="D98" s="74">
        <f>SUM(D99:D115)-D99-D111</f>
        <v>163183346755</v>
      </c>
      <c r="E98" s="74">
        <f>SUM(E99:E115)-E99-E111</f>
        <v>152696297837</v>
      </c>
    </row>
    <row r="99" spans="1:5" ht="15">
      <c r="A99" s="54" t="s">
        <v>178</v>
      </c>
      <c r="B99" s="55">
        <v>411</v>
      </c>
      <c r="C99" s="44"/>
      <c r="D99" s="75">
        <v>100000000000</v>
      </c>
      <c r="E99" s="75">
        <v>100000000000</v>
      </c>
    </row>
    <row r="100" spans="1:5" ht="15">
      <c r="A100" s="54" t="s">
        <v>179</v>
      </c>
      <c r="B100" s="55" t="s">
        <v>180</v>
      </c>
      <c r="C100" s="44"/>
      <c r="D100" s="79">
        <v>100000000000</v>
      </c>
      <c r="E100" s="79">
        <v>100000000000</v>
      </c>
    </row>
    <row r="101" spans="1:5" ht="15">
      <c r="A101" s="54" t="s">
        <v>181</v>
      </c>
      <c r="B101" s="55" t="s">
        <v>182</v>
      </c>
      <c r="C101" s="43"/>
      <c r="D101" s="79"/>
      <c r="E101" s="79"/>
    </row>
    <row r="102" spans="1:5" ht="15">
      <c r="A102" s="54" t="s">
        <v>183</v>
      </c>
      <c r="B102" s="55">
        <v>412</v>
      </c>
      <c r="C102" s="43"/>
      <c r="D102" s="75"/>
      <c r="E102" s="75"/>
    </row>
    <row r="103" spans="1:5" s="41" customFormat="1" ht="15">
      <c r="A103" s="56" t="s">
        <v>184</v>
      </c>
      <c r="B103" s="55">
        <v>413</v>
      </c>
      <c r="C103" s="42"/>
      <c r="D103" s="75"/>
      <c r="E103" s="75"/>
    </row>
    <row r="104" spans="1:5" s="41" customFormat="1" ht="15">
      <c r="A104" s="56" t="s">
        <v>185</v>
      </c>
      <c r="B104" s="55">
        <v>414</v>
      </c>
      <c r="C104" s="42"/>
      <c r="D104" s="75"/>
      <c r="E104" s="75"/>
    </row>
    <row r="105" spans="1:5" s="41" customFormat="1" ht="15">
      <c r="A105" s="54" t="s">
        <v>186</v>
      </c>
      <c r="B105" s="55">
        <v>415</v>
      </c>
      <c r="C105" s="42"/>
      <c r="D105" s="75"/>
      <c r="E105" s="75"/>
    </row>
    <row r="106" spans="1:5" s="41" customFormat="1" ht="15">
      <c r="A106" s="54" t="s">
        <v>187</v>
      </c>
      <c r="B106" s="55">
        <v>416</v>
      </c>
      <c r="C106" s="42"/>
      <c r="D106" s="75"/>
      <c r="E106" s="75"/>
    </row>
    <row r="107" spans="1:5" s="41" customFormat="1" ht="15">
      <c r="A107" s="54" t="s">
        <v>188</v>
      </c>
      <c r="B107" s="55">
        <v>417</v>
      </c>
      <c r="C107" s="42"/>
      <c r="D107" s="75">
        <v>0</v>
      </c>
      <c r="E107" s="75">
        <v>0</v>
      </c>
    </row>
    <row r="108" spans="1:5" s="41" customFormat="1" ht="15">
      <c r="A108" s="54" t="s">
        <v>189</v>
      </c>
      <c r="B108" s="55">
        <v>418</v>
      </c>
      <c r="C108" s="42"/>
      <c r="D108" s="75">
        <v>23626337308</v>
      </c>
      <c r="E108" s="75">
        <f>+13084144049+9144300664</f>
        <v>22228444713</v>
      </c>
    </row>
    <row r="109" spans="1:5" s="41" customFormat="1" ht="15">
      <c r="A109" s="54" t="s">
        <v>190</v>
      </c>
      <c r="B109" s="55">
        <v>419</v>
      </c>
      <c r="C109" s="42"/>
      <c r="D109" s="75"/>
      <c r="E109" s="75"/>
    </row>
    <row r="110" spans="1:5" ht="15">
      <c r="A110" s="54" t="s">
        <v>191</v>
      </c>
      <c r="B110" s="55">
        <v>420</v>
      </c>
      <c r="C110" s="59"/>
      <c r="D110" s="75"/>
      <c r="E110" s="75"/>
    </row>
    <row r="111" spans="1:5" ht="15">
      <c r="A111" s="54" t="s">
        <v>192</v>
      </c>
      <c r="B111" s="55">
        <v>421</v>
      </c>
      <c r="C111" s="59"/>
      <c r="D111" s="75">
        <v>39557009447</v>
      </c>
      <c r="E111" s="75">
        <v>30467853124</v>
      </c>
    </row>
    <row r="112" spans="1:5" ht="15">
      <c r="A112" s="57" t="s">
        <v>193</v>
      </c>
      <c r="B112" s="58" t="s">
        <v>194</v>
      </c>
      <c r="C112" s="59"/>
      <c r="D112" s="79">
        <v>30467853124</v>
      </c>
      <c r="E112" s="79">
        <v>22573129237</v>
      </c>
    </row>
    <row r="113" spans="1:5" ht="15">
      <c r="A113" s="57" t="s">
        <v>195</v>
      </c>
      <c r="B113" s="58" t="s">
        <v>196</v>
      </c>
      <c r="C113" s="59"/>
      <c r="D113" s="79">
        <v>9089156323</v>
      </c>
      <c r="E113" s="79">
        <v>7894723887</v>
      </c>
    </row>
    <row r="114" spans="1:5" ht="15">
      <c r="A114" s="54" t="s">
        <v>197</v>
      </c>
      <c r="B114" s="55">
        <v>422</v>
      </c>
      <c r="C114" s="59"/>
      <c r="D114" s="75"/>
      <c r="E114" s="75"/>
    </row>
    <row r="115" spans="1:5" ht="14.25">
      <c r="A115" s="53" t="s">
        <v>59</v>
      </c>
      <c r="B115" s="52">
        <v>430</v>
      </c>
      <c r="C115" s="59"/>
      <c r="D115" s="75"/>
      <c r="E115" s="75"/>
    </row>
    <row r="116" spans="1:5" ht="15">
      <c r="A116" s="54" t="s">
        <v>60</v>
      </c>
      <c r="B116" s="55">
        <v>431</v>
      </c>
      <c r="C116" s="59"/>
      <c r="D116" s="74"/>
      <c r="E116" s="74"/>
    </row>
    <row r="117" spans="1:5" ht="15">
      <c r="A117" s="54" t="s">
        <v>61</v>
      </c>
      <c r="B117" s="55">
        <v>432</v>
      </c>
      <c r="C117" s="59"/>
      <c r="D117" s="75"/>
      <c r="E117" s="75"/>
    </row>
    <row r="118" spans="1:5" ht="14.25">
      <c r="A118" s="52" t="s">
        <v>198</v>
      </c>
      <c r="B118" s="52">
        <v>440</v>
      </c>
      <c r="C118" s="59"/>
      <c r="D118" s="74">
        <f>++D97+D67</f>
        <v>264609379813</v>
      </c>
      <c r="E118" s="74">
        <f>++E97+E67</f>
        <v>267366343103</v>
      </c>
    </row>
    <row r="119" spans="4:5" ht="14.25">
      <c r="D119" s="80"/>
      <c r="E119" s="80"/>
    </row>
    <row r="120" spans="4:5" ht="14.25">
      <c r="D120" s="80"/>
      <c r="E120" s="80"/>
    </row>
  </sheetData>
  <sheetProtection/>
  <mergeCells count="1">
    <mergeCell ref="A1:E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B4" sqref="B4:G23"/>
    </sheetView>
  </sheetViews>
  <sheetFormatPr defaultColWidth="9.140625" defaultRowHeight="12.75"/>
  <cols>
    <col min="1" max="1" width="57.421875" style="31" customWidth="1"/>
    <col min="2" max="3" width="9.140625" style="31" customWidth="1"/>
    <col min="4" max="7" width="18.421875" style="31" customWidth="1"/>
    <col min="8" max="16384" width="9.140625" style="31" customWidth="1"/>
  </cols>
  <sheetData>
    <row r="1" spans="1:5" ht="15">
      <c r="A1" s="32" t="s">
        <v>62</v>
      </c>
      <c r="B1" s="29"/>
      <c r="C1" s="29"/>
      <c r="D1" s="29"/>
      <c r="E1" s="29"/>
    </row>
    <row r="2" spans="1:5" ht="15">
      <c r="A2" s="33" t="s">
        <v>63</v>
      </c>
      <c r="B2" s="29"/>
      <c r="C2" s="29"/>
      <c r="D2" s="29"/>
      <c r="E2" s="30" t="s">
        <v>64</v>
      </c>
    </row>
    <row r="3" spans="1:7" s="40" customFormat="1" ht="42.75">
      <c r="A3" s="34" t="s">
        <v>65</v>
      </c>
      <c r="B3" s="34" t="s">
        <v>9</v>
      </c>
      <c r="C3" s="34" t="s">
        <v>91</v>
      </c>
      <c r="D3" s="39" t="s">
        <v>88</v>
      </c>
      <c r="E3" s="39" t="s">
        <v>89</v>
      </c>
      <c r="F3" s="39" t="s">
        <v>235</v>
      </c>
      <c r="G3" s="39" t="s">
        <v>236</v>
      </c>
    </row>
    <row r="4" spans="1:7" ht="16.5">
      <c r="A4" s="60" t="s">
        <v>66</v>
      </c>
      <c r="B4" s="64">
        <v>1</v>
      </c>
      <c r="C4" s="34"/>
      <c r="D4" s="81">
        <v>581356419033</v>
      </c>
      <c r="E4" s="81">
        <v>510646079353</v>
      </c>
      <c r="F4" s="81">
        <v>2479641428655</v>
      </c>
      <c r="G4" s="81">
        <v>2380430359367</v>
      </c>
    </row>
    <row r="5" spans="1:7" ht="16.5">
      <c r="A5" s="60" t="s">
        <v>11</v>
      </c>
      <c r="B5" s="64">
        <v>2</v>
      </c>
      <c r="C5" s="34"/>
      <c r="D5" s="81">
        <v>369533144</v>
      </c>
      <c r="E5" s="81">
        <v>14157514491</v>
      </c>
      <c r="F5" s="81">
        <v>27505234904</v>
      </c>
      <c r="G5" s="81">
        <v>32418010865</v>
      </c>
    </row>
    <row r="6" spans="1:7" ht="33">
      <c r="A6" s="60" t="s">
        <v>199</v>
      </c>
      <c r="B6" s="61">
        <v>10</v>
      </c>
      <c r="C6" s="34"/>
      <c r="D6" s="81">
        <f>++D4-D5</f>
        <v>580986885889</v>
      </c>
      <c r="E6" s="81">
        <f>++E4-E5</f>
        <v>496488564862</v>
      </c>
      <c r="F6" s="81">
        <f>++F4-F5</f>
        <v>2452136193751</v>
      </c>
      <c r="G6" s="81">
        <f>++G4-G5</f>
        <v>2348012348502</v>
      </c>
    </row>
    <row r="7" spans="1:7" ht="16.5">
      <c r="A7" s="60" t="s">
        <v>67</v>
      </c>
      <c r="B7" s="61">
        <v>11</v>
      </c>
      <c r="C7" s="34"/>
      <c r="D7" s="81">
        <v>561205534642</v>
      </c>
      <c r="E7" s="81">
        <v>474155337368</v>
      </c>
      <c r="F7" s="81">
        <v>2369227210204</v>
      </c>
      <c r="G7" s="81">
        <v>2252615911305</v>
      </c>
    </row>
    <row r="8" spans="1:7" ht="33">
      <c r="A8" s="60" t="s">
        <v>200</v>
      </c>
      <c r="B8" s="61">
        <v>20</v>
      </c>
      <c r="C8" s="34"/>
      <c r="D8" s="81">
        <f>++D6-D7</f>
        <v>19781351247</v>
      </c>
      <c r="E8" s="81">
        <f>++E6-E7</f>
        <v>22333227494</v>
      </c>
      <c r="F8" s="81">
        <f>++F6-F7</f>
        <v>82908983547</v>
      </c>
      <c r="G8" s="81">
        <f>++G6-G7</f>
        <v>95396437197</v>
      </c>
    </row>
    <row r="9" spans="1:7" ht="16.5">
      <c r="A9" s="60" t="s">
        <v>68</v>
      </c>
      <c r="B9" s="61">
        <v>21</v>
      </c>
      <c r="C9" s="34"/>
      <c r="D9" s="81">
        <v>1089945465</v>
      </c>
      <c r="E9" s="81">
        <v>882328077</v>
      </c>
      <c r="F9" s="81">
        <v>3427444857</v>
      </c>
      <c r="G9" s="81">
        <v>3290331997</v>
      </c>
    </row>
    <row r="10" spans="1:7" ht="16.5">
      <c r="A10" s="60" t="s">
        <v>69</v>
      </c>
      <c r="B10" s="61">
        <v>22</v>
      </c>
      <c r="C10" s="34"/>
      <c r="D10" s="81">
        <v>0</v>
      </c>
      <c r="E10" s="81">
        <v>155875000</v>
      </c>
      <c r="F10" s="81">
        <v>224347222</v>
      </c>
      <c r="G10" s="81">
        <v>253876379</v>
      </c>
    </row>
    <row r="11" spans="1:7" ht="16.5">
      <c r="A11" s="62" t="s">
        <v>201</v>
      </c>
      <c r="B11" s="63">
        <v>23</v>
      </c>
      <c r="C11" s="35"/>
      <c r="D11" s="81">
        <v>0</v>
      </c>
      <c r="E11" s="81">
        <v>155875000</v>
      </c>
      <c r="F11" s="81">
        <v>224347222</v>
      </c>
      <c r="G11" s="81">
        <v>253875000</v>
      </c>
    </row>
    <row r="12" spans="1:7" ht="16.5">
      <c r="A12" s="60" t="s">
        <v>70</v>
      </c>
      <c r="B12" s="61">
        <v>25</v>
      </c>
      <c r="C12" s="34"/>
      <c r="D12" s="81">
        <v>6000882154</v>
      </c>
      <c r="E12" s="81">
        <v>5316050295</v>
      </c>
      <c r="F12" s="81">
        <v>29366977789</v>
      </c>
      <c r="G12" s="81">
        <v>24120316030</v>
      </c>
    </row>
    <row r="13" spans="1:7" ht="16.5">
      <c r="A13" s="60" t="s">
        <v>71</v>
      </c>
      <c r="B13" s="61">
        <v>26</v>
      </c>
      <c r="C13" s="34"/>
      <c r="D13" s="81">
        <v>771824999</v>
      </c>
      <c r="E13" s="81">
        <v>3863018340</v>
      </c>
      <c r="F13" s="81">
        <v>22352989728</v>
      </c>
      <c r="G13" s="81">
        <v>22458003743</v>
      </c>
    </row>
    <row r="14" spans="1:7" ht="33">
      <c r="A14" s="60" t="s">
        <v>202</v>
      </c>
      <c r="B14" s="61">
        <v>30</v>
      </c>
      <c r="C14" s="34"/>
      <c r="D14" s="81">
        <f>++D8+(D9-D10)-(D12+D13)</f>
        <v>14098589559</v>
      </c>
      <c r="E14" s="81">
        <f>++E8+(E9-E10)-(E12+E13)</f>
        <v>13880611936</v>
      </c>
      <c r="F14" s="81">
        <f>++F8+(F9-F10)-(F12+F13)</f>
        <v>34392113665</v>
      </c>
      <c r="G14" s="81">
        <f>++G8+(G9-G10)-(G12+G13)</f>
        <v>51854573042</v>
      </c>
    </row>
    <row r="15" spans="1:7" ht="16.5">
      <c r="A15" s="60" t="s">
        <v>72</v>
      </c>
      <c r="B15" s="61">
        <v>31</v>
      </c>
      <c r="C15" s="34"/>
      <c r="D15" s="81">
        <v>1460409381</v>
      </c>
      <c r="E15" s="81">
        <v>604529294</v>
      </c>
      <c r="F15" s="81">
        <v>1554773114</v>
      </c>
      <c r="G15" s="81">
        <v>622330089</v>
      </c>
    </row>
    <row r="16" spans="1:7" ht="16.5">
      <c r="A16" s="60" t="s">
        <v>73</v>
      </c>
      <c r="B16" s="61">
        <v>32</v>
      </c>
      <c r="C16" s="34"/>
      <c r="D16" s="81">
        <v>47312893</v>
      </c>
      <c r="E16" s="81">
        <v>264930250</v>
      </c>
      <c r="F16" s="81">
        <v>47834565</v>
      </c>
      <c r="G16" s="81">
        <v>265110289</v>
      </c>
    </row>
    <row r="17" spans="1:7" ht="16.5">
      <c r="A17" s="60" t="s">
        <v>74</v>
      </c>
      <c r="B17" s="61">
        <v>40</v>
      </c>
      <c r="C17" s="34"/>
      <c r="D17" s="81">
        <f>++D15-D16</f>
        <v>1413096488</v>
      </c>
      <c r="E17" s="81">
        <f>++E15-E16</f>
        <v>339599044</v>
      </c>
      <c r="F17" s="81">
        <f>++F15-F16</f>
        <v>1506938549</v>
      </c>
      <c r="G17" s="81">
        <f>++G15-G16</f>
        <v>357219800</v>
      </c>
    </row>
    <row r="18" spans="1:7" ht="16.5">
      <c r="A18" s="60" t="s">
        <v>203</v>
      </c>
      <c r="B18" s="61">
        <v>50</v>
      </c>
      <c r="C18" s="34"/>
      <c r="D18" s="81">
        <f>++D14+D17</f>
        <v>15511686047</v>
      </c>
      <c r="E18" s="81">
        <f>++E14+E17</f>
        <v>14220210980</v>
      </c>
      <c r="F18" s="81">
        <f>++F14+F17</f>
        <v>35899052214</v>
      </c>
      <c r="G18" s="81">
        <f>++G14+G17</f>
        <v>52211792842</v>
      </c>
    </row>
    <row r="19" spans="1:7" ht="16.5">
      <c r="A19" s="60" t="s">
        <v>204</v>
      </c>
      <c r="B19" s="61">
        <v>51</v>
      </c>
      <c r="C19" s="34"/>
      <c r="D19" s="81">
        <v>3482538030</v>
      </c>
      <c r="E19" s="81">
        <v>3306076897</v>
      </c>
      <c r="F19" s="81">
        <v>7967758588</v>
      </c>
      <c r="G19" s="81">
        <v>12013332720</v>
      </c>
    </row>
    <row r="20" spans="1:7" ht="16.5">
      <c r="A20" s="60" t="s">
        <v>205</v>
      </c>
      <c r="B20" s="61">
        <v>52</v>
      </c>
      <c r="C20" s="34"/>
      <c r="D20" s="81">
        <v>-26558264</v>
      </c>
      <c r="E20" s="81">
        <v>0</v>
      </c>
      <c r="F20" s="81">
        <v>-26558264</v>
      </c>
      <c r="G20" s="81">
        <v>0</v>
      </c>
    </row>
    <row r="21" spans="1:7" ht="33">
      <c r="A21" s="60" t="s">
        <v>206</v>
      </c>
      <c r="B21" s="61">
        <v>60</v>
      </c>
      <c r="C21" s="34"/>
      <c r="D21" s="81">
        <f>++D18-D19-D20</f>
        <v>12055706281</v>
      </c>
      <c r="E21" s="81">
        <f>++E18-E19-E20</f>
        <v>10914134083</v>
      </c>
      <c r="F21" s="81">
        <f>++F18-F19-F20</f>
        <v>27957851890</v>
      </c>
      <c r="G21" s="81">
        <f>++G18-G19-G20</f>
        <v>40198460122</v>
      </c>
    </row>
    <row r="22" spans="1:7" ht="16.5">
      <c r="A22" s="60" t="s">
        <v>207</v>
      </c>
      <c r="B22" s="61">
        <v>70</v>
      </c>
      <c r="C22" s="34"/>
      <c r="D22" s="81"/>
      <c r="E22" s="81"/>
      <c r="F22" s="81"/>
      <c r="G22" s="81"/>
    </row>
    <row r="23" spans="1:7" ht="16.5">
      <c r="A23" s="60" t="s">
        <v>208</v>
      </c>
      <c r="B23" s="61">
        <v>71</v>
      </c>
      <c r="C23" s="34"/>
      <c r="D23" s="49"/>
      <c r="E23" s="49"/>
      <c r="F23" s="49"/>
      <c r="G23" s="49"/>
    </row>
    <row r="24" spans="1:5" ht="15">
      <c r="A24" s="36" t="s">
        <v>75</v>
      </c>
      <c r="B24" s="29"/>
      <c r="C24" s="29"/>
      <c r="D24" s="29"/>
      <c r="E24" s="29"/>
    </row>
    <row r="25" spans="1:5" ht="15">
      <c r="A25" s="37"/>
      <c r="B25" s="38"/>
      <c r="C25" s="38"/>
      <c r="D25" s="38"/>
      <c r="E25" s="3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4"/>
  <sheetViews>
    <sheetView zoomScalePageLayoutView="0" workbookViewId="0" topLeftCell="A1">
      <selection activeCell="B13" sqref="B13"/>
    </sheetView>
  </sheetViews>
  <sheetFormatPr defaultColWidth="9.140625" defaultRowHeight="12.75"/>
  <cols>
    <col min="1" max="1" width="61.7109375" style="20" bestFit="1" customWidth="1"/>
    <col min="2" max="2" width="6.8515625" style="20" bestFit="1" customWidth="1"/>
    <col min="3" max="3" width="6.8515625" style="20" customWidth="1"/>
    <col min="4" max="5" width="22.28125" style="20" customWidth="1"/>
    <col min="6" max="16384" width="9.140625" style="20" customWidth="1"/>
  </cols>
  <sheetData>
    <row r="1" spans="1:5" ht="14.25">
      <c r="A1" s="309" t="s">
        <v>76</v>
      </c>
      <c r="B1" s="309"/>
      <c r="C1" s="309"/>
      <c r="D1" s="309"/>
      <c r="E1" s="309"/>
    </row>
    <row r="2" spans="1:5" ht="15">
      <c r="A2" s="310" t="s">
        <v>77</v>
      </c>
      <c r="B2" s="310"/>
      <c r="C2" s="310"/>
      <c r="D2" s="310"/>
      <c r="E2" s="310"/>
    </row>
    <row r="3" spans="1:5" ht="15">
      <c r="A3" s="21"/>
      <c r="B3" s="21"/>
      <c r="C3" s="21"/>
      <c r="D3" s="21"/>
      <c r="E3" s="22" t="s">
        <v>78</v>
      </c>
    </row>
    <row r="4" spans="1:5" ht="42.75">
      <c r="A4" s="25" t="s">
        <v>0</v>
      </c>
      <c r="B4" s="25" t="s">
        <v>9</v>
      </c>
      <c r="C4" s="25" t="s">
        <v>92</v>
      </c>
      <c r="D4" s="26" t="s">
        <v>237</v>
      </c>
      <c r="E4" s="26" t="s">
        <v>238</v>
      </c>
    </row>
    <row r="5" spans="1:5" ht="16.5">
      <c r="A5" s="60" t="s">
        <v>12</v>
      </c>
      <c r="B5" s="63"/>
      <c r="C5" s="28"/>
      <c r="D5" s="27"/>
      <c r="E5" s="27"/>
    </row>
    <row r="6" spans="1:5" ht="16.5">
      <c r="A6" s="65" t="s">
        <v>79</v>
      </c>
      <c r="B6" s="69">
        <v>1</v>
      </c>
      <c r="C6" s="50"/>
      <c r="D6" s="49"/>
      <c r="E6" s="49"/>
    </row>
    <row r="7" spans="1:5" ht="16.5">
      <c r="A7" s="65" t="s">
        <v>80</v>
      </c>
      <c r="B7" s="69">
        <v>2</v>
      </c>
      <c r="C7" s="50"/>
      <c r="D7" s="49"/>
      <c r="E7" s="49"/>
    </row>
    <row r="8" spans="1:5" ht="16.5">
      <c r="A8" s="65" t="s">
        <v>81</v>
      </c>
      <c r="B8" s="69">
        <v>3</v>
      </c>
      <c r="C8" s="50"/>
      <c r="D8" s="49"/>
      <c r="E8" s="49"/>
    </row>
    <row r="9" spans="1:5" ht="16.5">
      <c r="A9" s="65" t="s">
        <v>211</v>
      </c>
      <c r="B9" s="69">
        <v>4</v>
      </c>
      <c r="C9" s="50"/>
      <c r="D9" s="49"/>
      <c r="E9" s="49"/>
    </row>
    <row r="10" spans="1:5" ht="16.5">
      <c r="A10" s="65" t="s">
        <v>212</v>
      </c>
      <c r="B10" s="69">
        <v>5</v>
      </c>
      <c r="C10" s="50"/>
      <c r="D10" s="49"/>
      <c r="E10" s="49"/>
    </row>
    <row r="11" spans="1:5" ht="16.5">
      <c r="A11" s="65" t="s">
        <v>82</v>
      </c>
      <c r="B11" s="69">
        <v>6</v>
      </c>
      <c r="C11" s="50"/>
      <c r="D11" s="49"/>
      <c r="E11" s="49"/>
    </row>
    <row r="12" spans="1:5" ht="16.5">
      <c r="A12" s="65" t="s">
        <v>83</v>
      </c>
      <c r="B12" s="69">
        <v>7</v>
      </c>
      <c r="C12" s="50"/>
      <c r="D12" s="49"/>
      <c r="E12" s="49"/>
    </row>
    <row r="13" spans="1:5" ht="17.25">
      <c r="A13" s="66" t="s">
        <v>13</v>
      </c>
      <c r="B13" s="67">
        <v>20</v>
      </c>
      <c r="C13" s="50"/>
      <c r="D13" s="49"/>
      <c r="E13" s="49"/>
    </row>
    <row r="14" spans="1:5" ht="16.5">
      <c r="A14" s="60" t="s">
        <v>14</v>
      </c>
      <c r="B14" s="63"/>
      <c r="C14" s="50"/>
      <c r="D14" s="49"/>
      <c r="E14" s="49"/>
    </row>
    <row r="15" spans="1:5" ht="33">
      <c r="A15" s="65" t="s">
        <v>15</v>
      </c>
      <c r="B15" s="63">
        <v>21</v>
      </c>
      <c r="C15" s="50"/>
      <c r="D15" s="49"/>
      <c r="E15" s="49"/>
    </row>
    <row r="16" spans="1:5" ht="33">
      <c r="A16" s="65" t="s">
        <v>16</v>
      </c>
      <c r="B16" s="63">
        <v>22</v>
      </c>
      <c r="C16" s="50"/>
      <c r="D16" s="49"/>
      <c r="E16" s="49"/>
    </row>
    <row r="17" spans="1:5" ht="16.5">
      <c r="A17" s="65" t="s">
        <v>51</v>
      </c>
      <c r="B17" s="63">
        <v>23</v>
      </c>
      <c r="C17" s="50"/>
      <c r="D17" s="49"/>
      <c r="E17" s="49"/>
    </row>
    <row r="18" spans="1:5" ht="33">
      <c r="A18" s="65" t="s">
        <v>52</v>
      </c>
      <c r="B18" s="63">
        <v>24</v>
      </c>
      <c r="C18" s="50"/>
      <c r="D18" s="49"/>
      <c r="E18" s="49"/>
    </row>
    <row r="19" spans="1:5" ht="16.5">
      <c r="A19" s="65" t="s">
        <v>17</v>
      </c>
      <c r="B19" s="63">
        <v>25</v>
      </c>
      <c r="C19" s="50"/>
      <c r="D19" s="49"/>
      <c r="E19" s="49"/>
    </row>
    <row r="20" spans="1:5" ht="16.5">
      <c r="A20" s="65" t="s">
        <v>18</v>
      </c>
      <c r="B20" s="63">
        <v>26</v>
      </c>
      <c r="C20" s="50"/>
      <c r="D20" s="49"/>
      <c r="E20" s="49"/>
    </row>
    <row r="21" spans="1:5" ht="16.5">
      <c r="A21" s="65" t="s">
        <v>19</v>
      </c>
      <c r="B21" s="63">
        <v>27</v>
      </c>
      <c r="C21" s="50"/>
      <c r="D21" s="49"/>
      <c r="E21" s="49"/>
    </row>
    <row r="22" spans="1:5" ht="17.25">
      <c r="A22" s="66" t="s">
        <v>20</v>
      </c>
      <c r="B22" s="67">
        <v>30</v>
      </c>
      <c r="C22" s="50"/>
      <c r="D22" s="49"/>
      <c r="E22" s="49"/>
    </row>
    <row r="23" spans="1:5" ht="16.5">
      <c r="A23" s="60" t="s">
        <v>21</v>
      </c>
      <c r="B23" s="63"/>
      <c r="C23" s="50"/>
      <c r="D23" s="49"/>
      <c r="E23" s="49"/>
    </row>
    <row r="24" spans="1:5" ht="23.25" customHeight="1">
      <c r="A24" s="65" t="s">
        <v>213</v>
      </c>
      <c r="B24" s="63">
        <v>31</v>
      </c>
      <c r="C24" s="50"/>
      <c r="D24" s="49"/>
      <c r="E24" s="49"/>
    </row>
    <row r="25" spans="1:5" ht="33">
      <c r="A25" s="65" t="s">
        <v>214</v>
      </c>
      <c r="B25" s="63">
        <v>32</v>
      </c>
      <c r="C25" s="50"/>
      <c r="D25" s="49"/>
      <c r="E25" s="49"/>
    </row>
    <row r="26" spans="1:5" ht="16.5">
      <c r="A26" s="65" t="s">
        <v>209</v>
      </c>
      <c r="B26" s="63">
        <v>33</v>
      </c>
      <c r="C26" s="50"/>
      <c r="D26" s="49"/>
      <c r="E26" s="49"/>
    </row>
    <row r="27" spans="1:5" ht="16.5">
      <c r="A27" s="65" t="s">
        <v>215</v>
      </c>
      <c r="B27" s="63">
        <v>34</v>
      </c>
      <c r="C27" s="50"/>
      <c r="D27" s="49"/>
      <c r="E27" s="49"/>
    </row>
    <row r="28" spans="1:5" ht="16.5">
      <c r="A28" s="65" t="s">
        <v>210</v>
      </c>
      <c r="B28" s="63">
        <v>35</v>
      </c>
      <c r="C28" s="50"/>
      <c r="D28" s="49"/>
      <c r="E28" s="49"/>
    </row>
    <row r="29" spans="1:5" ht="14.25" customHeight="1">
      <c r="A29" s="65" t="s">
        <v>22</v>
      </c>
      <c r="B29" s="63">
        <v>36</v>
      </c>
      <c r="C29" s="50"/>
      <c r="D29" s="49"/>
      <c r="E29" s="49"/>
    </row>
    <row r="30" spans="1:5" ht="27" customHeight="1">
      <c r="A30" s="66" t="s">
        <v>23</v>
      </c>
      <c r="B30" s="67">
        <v>40</v>
      </c>
      <c r="C30" s="50"/>
      <c r="D30" s="49"/>
      <c r="E30" s="49"/>
    </row>
    <row r="31" spans="1:5" ht="20.25" customHeight="1">
      <c r="A31" s="60" t="s">
        <v>24</v>
      </c>
      <c r="B31" s="61">
        <v>50</v>
      </c>
      <c r="C31" s="50"/>
      <c r="D31" s="49"/>
      <c r="E31" s="49"/>
    </row>
    <row r="32" spans="1:5" ht="20.25" customHeight="1">
      <c r="A32" s="60" t="s">
        <v>25</v>
      </c>
      <c r="B32" s="61">
        <v>60</v>
      </c>
      <c r="C32" s="68"/>
      <c r="D32" s="68"/>
      <c r="E32" s="68"/>
    </row>
    <row r="33" spans="1:5" ht="16.5">
      <c r="A33" s="65" t="s">
        <v>26</v>
      </c>
      <c r="B33" s="63">
        <v>61</v>
      </c>
      <c r="C33" s="68"/>
      <c r="D33" s="68"/>
      <c r="E33" s="68"/>
    </row>
    <row r="34" spans="1:5" ht="16.5">
      <c r="A34" s="60" t="s">
        <v>27</v>
      </c>
      <c r="B34" s="61">
        <v>70</v>
      </c>
      <c r="C34" s="68"/>
      <c r="D34" s="68"/>
      <c r="E34" s="68"/>
    </row>
  </sheetData>
  <sheetProtection/>
  <mergeCells count="2">
    <mergeCell ref="A1:E1"/>
    <mergeCell ref="A2:E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5"/>
  <sheetViews>
    <sheetView zoomScalePageLayoutView="0" workbookViewId="0" topLeftCell="A1">
      <selection activeCell="I21" sqref="I21"/>
    </sheetView>
  </sheetViews>
  <sheetFormatPr defaultColWidth="9.140625" defaultRowHeight="12.75"/>
  <cols>
    <col min="1" max="1" width="64.7109375" style="20" customWidth="1"/>
    <col min="2" max="3" width="9.140625" style="20" customWidth="1"/>
    <col min="4" max="5" width="22.28125" style="20" customWidth="1"/>
    <col min="6" max="16384" width="9.140625" style="20" customWidth="1"/>
  </cols>
  <sheetData>
    <row r="1" spans="1:5" ht="14.25">
      <c r="A1" s="309" t="s">
        <v>76</v>
      </c>
      <c r="B1" s="309"/>
      <c r="C1" s="309"/>
      <c r="D1" s="309"/>
      <c r="E1" s="309"/>
    </row>
    <row r="2" spans="1:5" ht="15">
      <c r="A2" s="310" t="s">
        <v>84</v>
      </c>
      <c r="B2" s="310"/>
      <c r="C2" s="310"/>
      <c r="D2" s="310"/>
      <c r="E2" s="310"/>
    </row>
    <row r="3" spans="1:5" ht="15">
      <c r="A3" s="21"/>
      <c r="B3" s="21"/>
      <c r="C3" s="21"/>
      <c r="D3" s="21"/>
      <c r="E3" s="22" t="s">
        <v>64</v>
      </c>
    </row>
    <row r="4" spans="1:5" ht="42.75">
      <c r="A4" s="25" t="s">
        <v>0</v>
      </c>
      <c r="B4" s="25" t="s">
        <v>9</v>
      </c>
      <c r="C4" s="25" t="s">
        <v>91</v>
      </c>
      <c r="D4" s="26" t="s">
        <v>237</v>
      </c>
      <c r="E4" s="26" t="s">
        <v>238</v>
      </c>
    </row>
    <row r="5" spans="1:5" ht="16.5">
      <c r="A5" s="60" t="s">
        <v>12</v>
      </c>
      <c r="B5" s="63"/>
      <c r="C5" s="25"/>
      <c r="D5" s="51"/>
      <c r="E5" s="51"/>
    </row>
    <row r="6" spans="1:5" ht="17.25">
      <c r="A6" s="66" t="s">
        <v>54</v>
      </c>
      <c r="B6" s="69">
        <v>1</v>
      </c>
      <c r="C6" s="28"/>
      <c r="D6" s="82">
        <v>35899052214</v>
      </c>
      <c r="E6" s="82">
        <v>52211792842</v>
      </c>
    </row>
    <row r="7" spans="1:5" ht="17.25">
      <c r="A7" s="66" t="s">
        <v>55</v>
      </c>
      <c r="B7" s="63"/>
      <c r="C7" s="28"/>
      <c r="D7" s="91">
        <f>SUM(D8:D13)</f>
        <v>6672209680</v>
      </c>
      <c r="E7" s="83"/>
    </row>
    <row r="8" spans="1:5" ht="16.5">
      <c r="A8" s="65" t="s">
        <v>216</v>
      </c>
      <c r="B8" s="69">
        <v>2</v>
      </c>
      <c r="C8" s="28"/>
      <c r="D8" s="84">
        <v>6599849524</v>
      </c>
      <c r="E8" s="84">
        <v>7046524279</v>
      </c>
    </row>
    <row r="9" spans="1:5" ht="16.5">
      <c r="A9" s="65" t="s">
        <v>217</v>
      </c>
      <c r="B9" s="69">
        <v>3</v>
      </c>
      <c r="C9" s="28"/>
      <c r="D9" s="85">
        <v>4096585791</v>
      </c>
      <c r="E9" s="85">
        <v>-118624063</v>
      </c>
    </row>
    <row r="10" spans="1:5" ht="33">
      <c r="A10" s="65" t="s">
        <v>218</v>
      </c>
      <c r="B10" s="63">
        <v>4</v>
      </c>
      <c r="C10" s="28"/>
      <c r="D10" s="85"/>
      <c r="E10" s="85">
        <v>1379</v>
      </c>
    </row>
    <row r="11" spans="1:5" ht="16.5">
      <c r="A11" s="65" t="s">
        <v>219</v>
      </c>
      <c r="B11" s="63">
        <v>5</v>
      </c>
      <c r="C11" s="28"/>
      <c r="D11" s="85">
        <v>-3427444857</v>
      </c>
      <c r="E11" s="85">
        <v>-3290331997</v>
      </c>
    </row>
    <row r="12" spans="1:5" ht="16.5">
      <c r="A12" s="65" t="s">
        <v>220</v>
      </c>
      <c r="B12" s="63">
        <v>6</v>
      </c>
      <c r="C12" s="25"/>
      <c r="D12" s="75">
        <v>224347222</v>
      </c>
      <c r="E12" s="75">
        <v>253875000</v>
      </c>
    </row>
    <row r="13" spans="1:5" ht="16.5">
      <c r="A13" s="65" t="s">
        <v>221</v>
      </c>
      <c r="B13" s="63">
        <v>7</v>
      </c>
      <c r="C13" s="28"/>
      <c r="D13" s="75">
        <v>-821128000</v>
      </c>
      <c r="E13" s="75"/>
    </row>
    <row r="14" spans="1:5" ht="34.5">
      <c r="A14" s="66" t="s">
        <v>85</v>
      </c>
      <c r="B14" s="63">
        <v>8</v>
      </c>
      <c r="C14" s="28"/>
      <c r="D14" s="86">
        <f>SUM(D6:D13)-D7</f>
        <v>42571261894</v>
      </c>
      <c r="E14" s="86">
        <f>SUM(E6:E13)-E7</f>
        <v>56103237440</v>
      </c>
    </row>
    <row r="15" spans="1:5" ht="16.5">
      <c r="A15" s="65" t="s">
        <v>222</v>
      </c>
      <c r="B15" s="63">
        <v>9</v>
      </c>
      <c r="C15" s="28"/>
      <c r="D15" s="85">
        <v>19638140739</v>
      </c>
      <c r="E15" s="85">
        <v>-33861482583</v>
      </c>
    </row>
    <row r="16" spans="1:5" ht="16.5">
      <c r="A16" s="65" t="s">
        <v>223</v>
      </c>
      <c r="B16" s="63" t="s">
        <v>224</v>
      </c>
      <c r="C16" s="28"/>
      <c r="D16" s="85">
        <v>16676810087</v>
      </c>
      <c r="E16" s="85">
        <v>-10769692409</v>
      </c>
    </row>
    <row r="17" spans="1:5" ht="33">
      <c r="A17" s="65" t="s">
        <v>225</v>
      </c>
      <c r="B17" s="63" t="s">
        <v>226</v>
      </c>
      <c r="C17" s="28"/>
      <c r="D17" s="87">
        <v>44271677069</v>
      </c>
      <c r="E17" s="87">
        <v>13256553694</v>
      </c>
    </row>
    <row r="18" spans="1:5" ht="16.5">
      <c r="A18" s="65" t="s">
        <v>227</v>
      </c>
      <c r="B18" s="63" t="s">
        <v>228</v>
      </c>
      <c r="C18" s="28"/>
      <c r="D18" s="88">
        <v>-42939387</v>
      </c>
      <c r="E18" s="88">
        <v>182010238</v>
      </c>
    </row>
    <row r="19" spans="1:5" ht="16.5">
      <c r="A19" s="65" t="s">
        <v>229</v>
      </c>
      <c r="B19" s="63" t="s">
        <v>230</v>
      </c>
      <c r="C19" s="28"/>
      <c r="D19" s="88"/>
      <c r="E19" s="77"/>
    </row>
    <row r="20" spans="1:5" ht="16.5">
      <c r="A20" s="65" t="s">
        <v>231</v>
      </c>
      <c r="B20" s="63">
        <v>14</v>
      </c>
      <c r="C20" s="28"/>
      <c r="D20" s="75">
        <v>-256972222</v>
      </c>
      <c r="E20" s="77">
        <v>-221250000</v>
      </c>
    </row>
    <row r="21" spans="1:5" ht="16.5">
      <c r="A21" s="65" t="s">
        <v>232</v>
      </c>
      <c r="B21" s="63">
        <v>15</v>
      </c>
      <c r="C21" s="25"/>
      <c r="D21" s="77">
        <v>-7842838981</v>
      </c>
      <c r="E21" s="75">
        <v>-10378820700</v>
      </c>
    </row>
    <row r="22" spans="1:5" ht="16.5">
      <c r="A22" s="65" t="s">
        <v>233</v>
      </c>
      <c r="B22" s="63">
        <v>16</v>
      </c>
      <c r="C22" s="27"/>
      <c r="D22" s="75">
        <v>370371700</v>
      </c>
      <c r="E22" s="77">
        <v>9000000</v>
      </c>
    </row>
    <row r="23" spans="1:5" ht="16.5">
      <c r="A23" s="65" t="s">
        <v>234</v>
      </c>
      <c r="B23" s="63">
        <v>17</v>
      </c>
      <c r="C23" s="28"/>
      <c r="D23" s="85">
        <v>-7432280556</v>
      </c>
      <c r="E23" s="87">
        <v>-7684736000</v>
      </c>
    </row>
    <row r="24" spans="1:5" ht="17.25">
      <c r="A24" s="66" t="s">
        <v>13</v>
      </c>
      <c r="B24" s="67">
        <v>20</v>
      </c>
      <c r="C24" s="28"/>
      <c r="D24" s="89">
        <f>SUM(D14:D23)</f>
        <v>107953230343</v>
      </c>
      <c r="E24" s="89">
        <f>SUM(E14:E23)</f>
        <v>6634819680</v>
      </c>
    </row>
    <row r="25" spans="1:5" ht="16.5">
      <c r="A25" s="60" t="s">
        <v>14</v>
      </c>
      <c r="B25" s="63"/>
      <c r="C25" s="28"/>
      <c r="D25" s="92"/>
      <c r="E25" s="75">
        <v>0</v>
      </c>
    </row>
    <row r="26" spans="1:5" ht="33">
      <c r="A26" s="65" t="s">
        <v>15</v>
      </c>
      <c r="B26" s="63">
        <v>21</v>
      </c>
      <c r="C26" s="28"/>
      <c r="D26" s="77">
        <v>-329933361</v>
      </c>
      <c r="E26" s="75">
        <v>-1567181818</v>
      </c>
    </row>
    <row r="27" spans="1:5" ht="33">
      <c r="A27" s="65" t="s">
        <v>16</v>
      </c>
      <c r="B27" s="63">
        <v>22</v>
      </c>
      <c r="C27" s="28"/>
      <c r="D27" s="75"/>
      <c r="E27" s="75"/>
    </row>
    <row r="28" spans="1:5" ht="16.5">
      <c r="A28" s="65" t="s">
        <v>51</v>
      </c>
      <c r="B28" s="63">
        <v>23</v>
      </c>
      <c r="C28" s="28"/>
      <c r="D28" s="75"/>
      <c r="E28" s="90"/>
    </row>
    <row r="29" spans="1:5" ht="16.5">
      <c r="A29" s="65" t="s">
        <v>52</v>
      </c>
      <c r="B29" s="63">
        <v>24</v>
      </c>
      <c r="C29" s="28"/>
      <c r="D29" s="75"/>
      <c r="E29" s="90"/>
    </row>
    <row r="30" spans="1:5" ht="16.5">
      <c r="A30" s="65" t="s">
        <v>17</v>
      </c>
      <c r="B30" s="63">
        <v>25</v>
      </c>
      <c r="C30" s="25"/>
      <c r="D30" s="75">
        <v>-10000000000</v>
      </c>
      <c r="E30" s="85"/>
    </row>
    <row r="31" spans="1:5" ht="16.5">
      <c r="A31" s="65" t="s">
        <v>18</v>
      </c>
      <c r="B31" s="63">
        <v>26</v>
      </c>
      <c r="C31" s="25"/>
      <c r="D31" s="90"/>
      <c r="E31" s="74"/>
    </row>
    <row r="32" spans="1:5" ht="16.5">
      <c r="A32" s="65" t="s">
        <v>19</v>
      </c>
      <c r="B32" s="63">
        <v>27</v>
      </c>
      <c r="C32" s="28"/>
      <c r="D32" s="85">
        <v>3433486524</v>
      </c>
      <c r="E32" s="85">
        <v>3342776442</v>
      </c>
    </row>
    <row r="33" spans="1:5" ht="17.25">
      <c r="A33" s="66" t="s">
        <v>20</v>
      </c>
      <c r="B33" s="67">
        <v>30</v>
      </c>
      <c r="C33" s="28"/>
      <c r="D33" s="74">
        <f>SUM(D26:D32)</f>
        <v>-6896446837</v>
      </c>
      <c r="E33" s="74">
        <f>SUM(E26:E32)</f>
        <v>1775594624</v>
      </c>
    </row>
    <row r="34" spans="1:5" ht="16.5">
      <c r="A34" s="60" t="s">
        <v>21</v>
      </c>
      <c r="B34" s="63"/>
      <c r="C34" s="28"/>
      <c r="D34" s="92"/>
      <c r="E34" s="75"/>
    </row>
    <row r="35" spans="1:5" ht="16.5">
      <c r="A35" s="65" t="s">
        <v>213</v>
      </c>
      <c r="B35" s="63">
        <v>31</v>
      </c>
      <c r="C35" s="28"/>
      <c r="D35" s="75">
        <v>0</v>
      </c>
      <c r="E35" s="75">
        <v>0</v>
      </c>
    </row>
    <row r="36" spans="1:5" ht="33">
      <c r="A36" s="65" t="s">
        <v>214</v>
      </c>
      <c r="B36" s="63">
        <v>32</v>
      </c>
      <c r="C36" s="28"/>
      <c r="D36" s="75"/>
      <c r="E36" s="75"/>
    </row>
    <row r="37" spans="1:5" ht="16.5">
      <c r="A37" s="65" t="s">
        <v>209</v>
      </c>
      <c r="B37" s="63">
        <v>33</v>
      </c>
      <c r="C37" s="28"/>
      <c r="D37" s="75">
        <v>0</v>
      </c>
      <c r="E37" s="75">
        <v>52500000000</v>
      </c>
    </row>
    <row r="38" spans="1:5" ht="16.5">
      <c r="A38" s="65" t="s">
        <v>215</v>
      </c>
      <c r="B38" s="63">
        <v>34</v>
      </c>
      <c r="C38" s="25"/>
      <c r="D38" s="75">
        <v>-52500000000</v>
      </c>
      <c r="E38" s="75">
        <v>-21000000000</v>
      </c>
    </row>
    <row r="39" spans="1:6" ht="16.5">
      <c r="A39" s="65" t="s">
        <v>210</v>
      </c>
      <c r="B39" s="63">
        <v>35</v>
      </c>
      <c r="C39" s="25"/>
      <c r="D39" s="90"/>
      <c r="E39" s="91">
        <v>0</v>
      </c>
      <c r="F39" s="21"/>
    </row>
    <row r="40" spans="1:6" ht="16.5">
      <c r="A40" s="65" t="s">
        <v>22</v>
      </c>
      <c r="B40" s="63">
        <v>36</v>
      </c>
      <c r="C40" s="25"/>
      <c r="D40" s="75">
        <v>-16005280000</v>
      </c>
      <c r="E40" s="75">
        <v>-20012950000</v>
      </c>
      <c r="F40" s="21"/>
    </row>
    <row r="41" spans="1:6" ht="17.25">
      <c r="A41" s="66" t="s">
        <v>23</v>
      </c>
      <c r="B41" s="67">
        <v>40</v>
      </c>
      <c r="C41" s="28"/>
      <c r="D41" s="91">
        <f>SUM(D35:D40)</f>
        <v>-68505280000</v>
      </c>
      <c r="E41" s="91">
        <f>SUM(E35:E40)</f>
        <v>11487050000</v>
      </c>
      <c r="F41" s="21"/>
    </row>
    <row r="42" spans="1:6" ht="16.5">
      <c r="A42" s="60" t="s">
        <v>24</v>
      </c>
      <c r="B42" s="61">
        <v>50</v>
      </c>
      <c r="C42" s="25"/>
      <c r="D42" s="74">
        <f>++D24+D33+D41</f>
        <v>32551503506</v>
      </c>
      <c r="E42" s="74">
        <f>++E24+E33+E41</f>
        <v>19897464304</v>
      </c>
      <c r="F42" s="21"/>
    </row>
    <row r="43" spans="1:6" ht="16.5">
      <c r="A43" s="60" t="s">
        <v>25</v>
      </c>
      <c r="B43" s="61">
        <v>60</v>
      </c>
      <c r="C43" s="70"/>
      <c r="D43" s="74">
        <v>74574624839</v>
      </c>
      <c r="E43" s="74">
        <v>54677161914</v>
      </c>
      <c r="F43" s="21"/>
    </row>
    <row r="44" spans="1:5" ht="16.5">
      <c r="A44" s="65" t="s">
        <v>26</v>
      </c>
      <c r="B44" s="63">
        <v>61</v>
      </c>
      <c r="C44" s="68"/>
      <c r="D44" s="75">
        <v>0</v>
      </c>
      <c r="E44" s="75">
        <v>-1379</v>
      </c>
    </row>
    <row r="45" spans="1:5" ht="16.5">
      <c r="A45" s="60" t="s">
        <v>27</v>
      </c>
      <c r="B45" s="61">
        <v>70</v>
      </c>
      <c r="C45" s="68"/>
      <c r="D45" s="74">
        <f>++D42+D43+D44</f>
        <v>107126128345</v>
      </c>
      <c r="E45" s="74">
        <f>++E42+E43+E44</f>
        <v>74574624839</v>
      </c>
    </row>
  </sheetData>
  <sheetProtection/>
  <mergeCells count="2">
    <mergeCell ref="A1:E1"/>
    <mergeCell ref="A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AB697"/>
  <sheetViews>
    <sheetView zoomScalePageLayoutView="0" workbookViewId="0" topLeftCell="A49">
      <selection activeCell="J10" sqref="J10"/>
    </sheetView>
  </sheetViews>
  <sheetFormatPr defaultColWidth="9.140625" defaultRowHeight="12.75"/>
  <cols>
    <col min="1" max="1" width="10.00390625" style="93" customWidth="1"/>
    <col min="2" max="2" width="6.7109375" style="93" customWidth="1"/>
    <col min="3" max="3" width="8.421875" style="93" customWidth="1"/>
    <col min="4" max="4" width="9.421875" style="93" customWidth="1"/>
    <col min="5" max="5" width="13.28125" style="93" customWidth="1"/>
    <col min="6" max="6" width="14.57421875" style="93" customWidth="1"/>
    <col min="7" max="7" width="14.421875" style="93" customWidth="1"/>
    <col min="8" max="8" width="15.28125" style="94" customWidth="1"/>
    <col min="9" max="9" width="15.57421875" style="94" customWidth="1"/>
    <col min="10" max="10" width="20.421875" style="93" customWidth="1"/>
    <col min="11" max="11" width="14.421875" style="95" customWidth="1"/>
    <col min="12" max="12" width="14.28125" style="93" customWidth="1"/>
    <col min="13" max="13" width="14.7109375" style="93" customWidth="1"/>
    <col min="14" max="14" width="14.421875" style="93" customWidth="1"/>
    <col min="15" max="15" width="14.57421875" style="96" bestFit="1" customWidth="1"/>
    <col min="16" max="16" width="14.8515625" style="96" customWidth="1"/>
    <col min="17" max="17" width="15.8515625" style="96" customWidth="1"/>
    <col min="18" max="18" width="15.00390625" style="96" customWidth="1"/>
    <col min="19" max="20" width="9.140625" style="93" customWidth="1"/>
    <col min="21" max="28" width="9.140625" style="97" customWidth="1"/>
    <col min="29" max="16384" width="9.140625" style="93" customWidth="1"/>
  </cols>
  <sheetData>
    <row r="1" ht="25.5" customHeight="1"/>
    <row r="2" ht="23.25" customHeight="1"/>
    <row r="3" spans="1:9" ht="15">
      <c r="A3" s="311" t="s">
        <v>239</v>
      </c>
      <c r="B3" s="311"/>
      <c r="C3" s="311"/>
      <c r="D3" s="311"/>
      <c r="E3" s="311"/>
      <c r="F3" s="311"/>
      <c r="G3" s="311"/>
      <c r="H3" s="311"/>
      <c r="I3" s="311"/>
    </row>
    <row r="4" spans="1:9" ht="15">
      <c r="A4" s="312" t="s">
        <v>240</v>
      </c>
      <c r="B4" s="312"/>
      <c r="C4" s="312"/>
      <c r="D4" s="312"/>
      <c r="E4" s="312"/>
      <c r="F4" s="312"/>
      <c r="G4" s="312"/>
      <c r="H4" s="312"/>
      <c r="I4" s="312"/>
    </row>
    <row r="5" spans="1:9" ht="15">
      <c r="A5" s="313" t="s">
        <v>241</v>
      </c>
      <c r="B5" s="313"/>
      <c r="C5" s="313"/>
      <c r="D5" s="313"/>
      <c r="E5" s="313"/>
      <c r="F5" s="313"/>
      <c r="G5" s="313"/>
      <c r="H5" s="313"/>
      <c r="I5" s="313"/>
    </row>
    <row r="6" ht="7.5" customHeight="1"/>
    <row r="7" spans="1:9" ht="27.75" customHeight="1">
      <c r="A7" s="314" t="s">
        <v>242</v>
      </c>
      <c r="B7" s="314"/>
      <c r="C7" s="314"/>
      <c r="D7" s="314"/>
      <c r="E7" s="314"/>
      <c r="F7" s="314"/>
      <c r="G7" s="314"/>
      <c r="H7" s="314"/>
      <c r="I7" s="314"/>
    </row>
    <row r="8" spans="1:9" ht="18.75" customHeight="1">
      <c r="A8" s="315" t="s">
        <v>243</v>
      </c>
      <c r="B8" s="315"/>
      <c r="C8" s="315"/>
      <c r="D8" s="315"/>
      <c r="E8" s="315"/>
      <c r="F8" s="315"/>
      <c r="G8" s="315"/>
      <c r="H8" s="315"/>
      <c r="I8" s="315"/>
    </row>
    <row r="9" spans="1:28" s="99" customFormat="1" ht="18" customHeight="1">
      <c r="A9" s="98" t="s">
        <v>244</v>
      </c>
      <c r="H9" s="94"/>
      <c r="I9" s="94"/>
      <c r="K9" s="100"/>
      <c r="O9" s="101"/>
      <c r="P9" s="101"/>
      <c r="Q9" s="101"/>
      <c r="R9" s="101"/>
      <c r="U9" s="102"/>
      <c r="V9" s="102"/>
      <c r="W9" s="102"/>
      <c r="X9" s="102"/>
      <c r="Y9" s="102"/>
      <c r="Z9" s="102"/>
      <c r="AA9" s="102"/>
      <c r="AB9" s="102"/>
    </row>
    <row r="10" spans="1:28" s="99" customFormat="1" ht="18" customHeight="1">
      <c r="A10" s="99" t="s">
        <v>245</v>
      </c>
      <c r="H10" s="94"/>
      <c r="I10" s="94"/>
      <c r="K10" s="100"/>
      <c r="O10" s="101"/>
      <c r="P10" s="101"/>
      <c r="Q10" s="101"/>
      <c r="R10" s="101"/>
      <c r="U10" s="102"/>
      <c r="V10" s="102"/>
      <c r="W10" s="102"/>
      <c r="X10" s="102"/>
      <c r="Y10" s="102"/>
      <c r="Z10" s="102"/>
      <c r="AA10" s="102"/>
      <c r="AB10" s="102"/>
    </row>
    <row r="11" spans="1:28" s="99" customFormat="1" ht="18" customHeight="1">
      <c r="A11" s="99" t="s">
        <v>246</v>
      </c>
      <c r="H11" s="94"/>
      <c r="I11" s="94"/>
      <c r="K11" s="100"/>
      <c r="O11" s="101"/>
      <c r="P11" s="101"/>
      <c r="Q11" s="101"/>
      <c r="R11" s="101"/>
      <c r="U11" s="102"/>
      <c r="V11" s="102"/>
      <c r="W11" s="102"/>
      <c r="X11" s="102"/>
      <c r="Y11" s="102"/>
      <c r="Z11" s="102"/>
      <c r="AA11" s="102"/>
      <c r="AB11" s="102"/>
    </row>
    <row r="12" spans="1:28" s="99" customFormat="1" ht="42" customHeight="1">
      <c r="A12" s="316" t="s">
        <v>247</v>
      </c>
      <c r="B12" s="316"/>
      <c r="C12" s="316"/>
      <c r="D12" s="316"/>
      <c r="E12" s="316"/>
      <c r="F12" s="316"/>
      <c r="G12" s="316"/>
      <c r="H12" s="316"/>
      <c r="I12" s="316"/>
      <c r="K12" s="100"/>
      <c r="O12" s="101"/>
      <c r="P12" s="101"/>
      <c r="Q12" s="101"/>
      <c r="R12" s="101"/>
      <c r="U12" s="102"/>
      <c r="V12" s="102"/>
      <c r="W12" s="102"/>
      <c r="X12" s="102"/>
      <c r="Y12" s="102"/>
      <c r="Z12" s="102"/>
      <c r="AA12" s="102"/>
      <c r="AB12" s="102"/>
    </row>
    <row r="13" spans="1:28" s="99" customFormat="1" ht="15.75" customHeight="1">
      <c r="A13" s="99" t="s">
        <v>248</v>
      </c>
      <c r="B13" s="103"/>
      <c r="C13" s="103"/>
      <c r="D13" s="103"/>
      <c r="E13" s="103"/>
      <c r="F13" s="103"/>
      <c r="G13" s="103"/>
      <c r="H13" s="104"/>
      <c r="I13" s="104"/>
      <c r="K13" s="100"/>
      <c r="O13" s="101"/>
      <c r="P13" s="101"/>
      <c r="Q13" s="101"/>
      <c r="R13" s="101"/>
      <c r="U13" s="102"/>
      <c r="V13" s="102"/>
      <c r="W13" s="102"/>
      <c r="X13" s="102"/>
      <c r="Y13" s="102"/>
      <c r="Z13" s="102"/>
      <c r="AA13" s="102"/>
      <c r="AB13" s="102"/>
    </row>
    <row r="14" spans="1:28" s="99" customFormat="1" ht="15.75" customHeight="1">
      <c r="A14" s="99" t="s">
        <v>249</v>
      </c>
      <c r="H14" s="94"/>
      <c r="I14" s="94"/>
      <c r="K14" s="100"/>
      <c r="O14" s="101"/>
      <c r="P14" s="101"/>
      <c r="Q14" s="101"/>
      <c r="R14" s="101"/>
      <c r="U14" s="102"/>
      <c r="V14" s="102"/>
      <c r="W14" s="102"/>
      <c r="X14" s="102"/>
      <c r="Y14" s="102"/>
      <c r="Z14" s="102"/>
      <c r="AA14" s="102"/>
      <c r="AB14" s="102"/>
    </row>
    <row r="15" spans="1:28" s="99" customFormat="1" ht="15.75" customHeight="1">
      <c r="A15" s="99" t="s">
        <v>250</v>
      </c>
      <c r="H15" s="94"/>
      <c r="I15" s="94"/>
      <c r="K15" s="100"/>
      <c r="O15" s="101"/>
      <c r="P15" s="101"/>
      <c r="Q15" s="101"/>
      <c r="R15" s="101"/>
      <c r="U15" s="102"/>
      <c r="V15" s="102"/>
      <c r="W15" s="102"/>
      <c r="X15" s="102"/>
      <c r="Y15" s="102"/>
      <c r="Z15" s="102"/>
      <c r="AA15" s="102"/>
      <c r="AB15" s="102"/>
    </row>
    <row r="16" spans="1:28" s="99" customFormat="1" ht="15.75" customHeight="1">
      <c r="A16" s="105" t="s">
        <v>251</v>
      </c>
      <c r="H16" s="94"/>
      <c r="I16" s="94"/>
      <c r="K16" s="100"/>
      <c r="O16" s="101"/>
      <c r="P16" s="101"/>
      <c r="Q16" s="101"/>
      <c r="R16" s="101"/>
      <c r="U16" s="102"/>
      <c r="V16" s="102"/>
      <c r="W16" s="102"/>
      <c r="X16" s="102"/>
      <c r="Y16" s="102"/>
      <c r="Z16" s="102"/>
      <c r="AA16" s="102"/>
      <c r="AB16" s="102"/>
    </row>
    <row r="17" spans="1:28" s="99" customFormat="1" ht="15.75" customHeight="1">
      <c r="A17" s="105" t="s">
        <v>252</v>
      </c>
      <c r="H17" s="94"/>
      <c r="I17" s="94"/>
      <c r="K17" s="100"/>
      <c r="O17" s="101"/>
      <c r="P17" s="101"/>
      <c r="Q17" s="101"/>
      <c r="R17" s="101"/>
      <c r="U17" s="102"/>
      <c r="V17" s="102"/>
      <c r="W17" s="102"/>
      <c r="X17" s="102"/>
      <c r="Y17" s="102"/>
      <c r="Z17" s="102"/>
      <c r="AA17" s="102"/>
      <c r="AB17" s="102"/>
    </row>
    <row r="18" spans="1:28" s="99" customFormat="1" ht="15.75" customHeight="1">
      <c r="A18" s="105" t="s">
        <v>253</v>
      </c>
      <c r="H18" s="94"/>
      <c r="I18" s="94"/>
      <c r="K18" s="100"/>
      <c r="O18" s="101"/>
      <c r="P18" s="101"/>
      <c r="Q18" s="101"/>
      <c r="R18" s="101"/>
      <c r="U18" s="102"/>
      <c r="V18" s="102"/>
      <c r="W18" s="102"/>
      <c r="X18" s="102"/>
      <c r="Y18" s="102"/>
      <c r="Z18" s="102"/>
      <c r="AA18" s="102"/>
      <c r="AB18" s="102"/>
    </row>
    <row r="19" spans="1:28" s="99" customFormat="1" ht="15.75" customHeight="1">
      <c r="A19" s="99" t="s">
        <v>254</v>
      </c>
      <c r="H19" s="94"/>
      <c r="I19" s="94"/>
      <c r="K19" s="100"/>
      <c r="O19" s="101"/>
      <c r="P19" s="101"/>
      <c r="Q19" s="101"/>
      <c r="R19" s="101"/>
      <c r="U19" s="102"/>
      <c r="V19" s="102"/>
      <c r="W19" s="102"/>
      <c r="X19" s="102"/>
      <c r="Y19" s="102"/>
      <c r="Z19" s="102"/>
      <c r="AA19" s="102"/>
      <c r="AB19" s="102"/>
    </row>
    <row r="20" spans="1:28" s="99" customFormat="1" ht="15.75" customHeight="1">
      <c r="A20" s="99" t="s">
        <v>255</v>
      </c>
      <c r="H20" s="94"/>
      <c r="I20" s="94"/>
      <c r="K20" s="100"/>
      <c r="O20" s="101"/>
      <c r="P20" s="101"/>
      <c r="Q20" s="101"/>
      <c r="R20" s="101"/>
      <c r="U20" s="102"/>
      <c r="V20" s="102"/>
      <c r="W20" s="102"/>
      <c r="X20" s="102"/>
      <c r="Y20" s="102"/>
      <c r="Z20" s="102"/>
      <c r="AA20" s="102"/>
      <c r="AB20" s="102"/>
    </row>
    <row r="21" spans="1:28" s="99" customFormat="1" ht="18" customHeight="1">
      <c r="A21" s="98" t="s">
        <v>256</v>
      </c>
      <c r="H21" s="94"/>
      <c r="I21" s="94"/>
      <c r="K21" s="100"/>
      <c r="O21" s="101"/>
      <c r="P21" s="101"/>
      <c r="Q21" s="101"/>
      <c r="R21" s="101"/>
      <c r="U21" s="102"/>
      <c r="V21" s="102"/>
      <c r="W21" s="102"/>
      <c r="X21" s="102"/>
      <c r="Y21" s="102"/>
      <c r="Z21" s="102"/>
      <c r="AA21" s="102"/>
      <c r="AB21" s="102"/>
    </row>
    <row r="22" spans="1:28" s="99" customFormat="1" ht="18" customHeight="1">
      <c r="A22" s="99" t="s">
        <v>257</v>
      </c>
      <c r="H22" s="94"/>
      <c r="I22" s="94"/>
      <c r="K22" s="100"/>
      <c r="O22" s="101"/>
      <c r="P22" s="101"/>
      <c r="Q22" s="101"/>
      <c r="R22" s="101"/>
      <c r="U22" s="102"/>
      <c r="V22" s="102"/>
      <c r="W22" s="102"/>
      <c r="X22" s="102"/>
      <c r="Y22" s="102"/>
      <c r="Z22" s="102"/>
      <c r="AA22" s="102"/>
      <c r="AB22" s="102"/>
    </row>
    <row r="23" spans="1:28" s="99" customFormat="1" ht="18" customHeight="1">
      <c r="A23" s="99" t="s">
        <v>258</v>
      </c>
      <c r="H23" s="94"/>
      <c r="I23" s="94"/>
      <c r="K23" s="100"/>
      <c r="O23" s="101"/>
      <c r="P23" s="101"/>
      <c r="Q23" s="101"/>
      <c r="R23" s="101"/>
      <c r="U23" s="102"/>
      <c r="V23" s="102"/>
      <c r="W23" s="102"/>
      <c r="X23" s="102"/>
      <c r="Y23" s="102"/>
      <c r="Z23" s="102"/>
      <c r="AA23" s="102"/>
      <c r="AB23" s="102"/>
    </row>
    <row r="24" spans="1:28" s="98" customFormat="1" ht="18" customHeight="1">
      <c r="A24" s="98" t="s">
        <v>259</v>
      </c>
      <c r="H24" s="106"/>
      <c r="I24" s="106"/>
      <c r="K24" s="107"/>
      <c r="O24" s="108"/>
      <c r="P24" s="108"/>
      <c r="Q24" s="108"/>
      <c r="R24" s="108"/>
      <c r="U24" s="109"/>
      <c r="V24" s="109"/>
      <c r="W24" s="109"/>
      <c r="X24" s="109"/>
      <c r="Y24" s="109"/>
      <c r="Z24" s="109"/>
      <c r="AA24" s="109"/>
      <c r="AB24" s="109"/>
    </row>
    <row r="25" spans="1:28" s="99" customFormat="1" ht="18" customHeight="1">
      <c r="A25" s="316" t="s">
        <v>260</v>
      </c>
      <c r="B25" s="316"/>
      <c r="C25" s="316"/>
      <c r="D25" s="316"/>
      <c r="E25" s="316"/>
      <c r="F25" s="316"/>
      <c r="G25" s="316"/>
      <c r="H25" s="316"/>
      <c r="I25" s="316"/>
      <c r="K25" s="100"/>
      <c r="O25" s="101"/>
      <c r="P25" s="101"/>
      <c r="Q25" s="101"/>
      <c r="R25" s="101"/>
      <c r="U25" s="102"/>
      <c r="V25" s="102"/>
      <c r="W25" s="102"/>
      <c r="X25" s="102"/>
      <c r="Y25" s="102"/>
      <c r="Z25" s="102"/>
      <c r="AA25" s="102"/>
      <c r="AB25" s="102"/>
    </row>
    <row r="26" spans="1:28" s="99" customFormat="1" ht="16.5" customHeight="1">
      <c r="A26" s="99" t="s">
        <v>261</v>
      </c>
      <c r="H26" s="94"/>
      <c r="I26" s="94"/>
      <c r="K26" s="100"/>
      <c r="O26" s="101"/>
      <c r="P26" s="101"/>
      <c r="Q26" s="101"/>
      <c r="R26" s="101"/>
      <c r="U26" s="102"/>
      <c r="V26" s="102"/>
      <c r="W26" s="102"/>
      <c r="X26" s="102"/>
      <c r="Y26" s="102"/>
      <c r="Z26" s="102"/>
      <c r="AA26" s="102"/>
      <c r="AB26" s="102"/>
    </row>
    <row r="27" spans="1:28" s="99" customFormat="1" ht="29.25" customHeight="1">
      <c r="A27" s="317" t="s">
        <v>262</v>
      </c>
      <c r="B27" s="318"/>
      <c r="C27" s="318"/>
      <c r="D27" s="318"/>
      <c r="E27" s="318"/>
      <c r="F27" s="318"/>
      <c r="G27" s="318"/>
      <c r="H27" s="318"/>
      <c r="I27" s="318"/>
      <c r="K27" s="100"/>
      <c r="O27" s="101"/>
      <c r="P27" s="101"/>
      <c r="Q27" s="101"/>
      <c r="R27" s="101"/>
      <c r="U27" s="102"/>
      <c r="V27" s="102"/>
      <c r="W27" s="102"/>
      <c r="X27" s="102"/>
      <c r="Y27" s="102"/>
      <c r="Z27" s="102"/>
      <c r="AA27" s="102"/>
      <c r="AB27" s="102"/>
    </row>
    <row r="28" spans="1:28" s="99" customFormat="1" ht="15.75" customHeight="1">
      <c r="A28" s="319" t="s">
        <v>263</v>
      </c>
      <c r="B28" s="319"/>
      <c r="C28" s="319"/>
      <c r="D28" s="319"/>
      <c r="E28" s="319"/>
      <c r="F28" s="319"/>
      <c r="G28" s="319"/>
      <c r="H28" s="319"/>
      <c r="I28" s="319"/>
      <c r="K28" s="100"/>
      <c r="O28" s="101"/>
      <c r="P28" s="101"/>
      <c r="Q28" s="101"/>
      <c r="R28" s="101"/>
      <c r="U28" s="102"/>
      <c r="V28" s="102"/>
      <c r="W28" s="102"/>
      <c r="X28" s="102"/>
      <c r="Y28" s="102"/>
      <c r="Z28" s="102"/>
      <c r="AA28" s="102"/>
      <c r="AB28" s="102"/>
    </row>
    <row r="29" spans="1:28" s="98" customFormat="1" ht="18" customHeight="1">
      <c r="A29" s="98" t="s">
        <v>264</v>
      </c>
      <c r="H29" s="106"/>
      <c r="I29" s="106"/>
      <c r="K29" s="107"/>
      <c r="O29" s="108"/>
      <c r="P29" s="108"/>
      <c r="Q29" s="108"/>
      <c r="R29" s="108"/>
      <c r="U29" s="109"/>
      <c r="V29" s="109"/>
      <c r="W29" s="109"/>
      <c r="X29" s="109"/>
      <c r="Y29" s="109"/>
      <c r="Z29" s="109"/>
      <c r="AA29" s="109"/>
      <c r="AB29" s="109"/>
    </row>
    <row r="30" spans="1:28" s="99" customFormat="1" ht="32.25" customHeight="1">
      <c r="A30" s="320" t="s">
        <v>265</v>
      </c>
      <c r="B30" s="320"/>
      <c r="C30" s="320"/>
      <c r="D30" s="320"/>
      <c r="E30" s="320"/>
      <c r="F30" s="320"/>
      <c r="G30" s="320"/>
      <c r="H30" s="320"/>
      <c r="I30" s="320"/>
      <c r="K30" s="100"/>
      <c r="O30" s="101"/>
      <c r="P30" s="101"/>
      <c r="Q30" s="101"/>
      <c r="R30" s="101"/>
      <c r="U30" s="102"/>
      <c r="V30" s="102"/>
      <c r="W30" s="102"/>
      <c r="X30" s="102"/>
      <c r="Y30" s="102"/>
      <c r="Z30" s="102"/>
      <c r="AA30" s="102"/>
      <c r="AB30" s="102"/>
    </row>
    <row r="31" spans="1:28" s="98" customFormat="1" ht="17.25" customHeight="1">
      <c r="A31" s="321" t="s">
        <v>266</v>
      </c>
      <c r="B31" s="321"/>
      <c r="C31" s="321"/>
      <c r="D31" s="321"/>
      <c r="E31" s="321"/>
      <c r="F31" s="321"/>
      <c r="G31" s="321"/>
      <c r="H31" s="321"/>
      <c r="I31" s="321"/>
      <c r="K31" s="107"/>
      <c r="O31" s="108"/>
      <c r="P31" s="108"/>
      <c r="Q31" s="108"/>
      <c r="R31" s="108"/>
      <c r="U31" s="109"/>
      <c r="V31" s="109"/>
      <c r="W31" s="109"/>
      <c r="X31" s="109"/>
      <c r="Y31" s="109"/>
      <c r="Z31" s="109"/>
      <c r="AA31" s="109"/>
      <c r="AB31" s="109"/>
    </row>
    <row r="32" spans="1:28" s="98" customFormat="1" ht="18" customHeight="1">
      <c r="A32" s="321" t="s">
        <v>267</v>
      </c>
      <c r="B32" s="321"/>
      <c r="C32" s="321"/>
      <c r="D32" s="321"/>
      <c r="E32" s="321"/>
      <c r="F32" s="321"/>
      <c r="G32" s="321"/>
      <c r="H32" s="321"/>
      <c r="I32" s="321"/>
      <c r="K32" s="107"/>
      <c r="O32" s="108"/>
      <c r="P32" s="108"/>
      <c r="Q32" s="108"/>
      <c r="R32" s="108"/>
      <c r="U32" s="109"/>
      <c r="V32" s="109"/>
      <c r="W32" s="109"/>
      <c r="X32" s="109"/>
      <c r="Y32" s="109"/>
      <c r="Z32" s="109"/>
      <c r="AA32" s="109"/>
      <c r="AB32" s="109"/>
    </row>
    <row r="33" spans="1:28" s="98" customFormat="1" ht="18" customHeight="1">
      <c r="A33" s="321" t="s">
        <v>268</v>
      </c>
      <c r="B33" s="321"/>
      <c r="C33" s="321"/>
      <c r="D33" s="321"/>
      <c r="E33" s="321"/>
      <c r="F33" s="321"/>
      <c r="G33" s="321"/>
      <c r="H33" s="321"/>
      <c r="I33" s="321"/>
      <c r="K33" s="107"/>
      <c r="O33" s="108"/>
      <c r="P33" s="108"/>
      <c r="Q33" s="108"/>
      <c r="R33" s="108"/>
      <c r="U33" s="109"/>
      <c r="V33" s="109"/>
      <c r="W33" s="109"/>
      <c r="X33" s="109"/>
      <c r="Y33" s="109"/>
      <c r="Z33" s="109"/>
      <c r="AA33" s="109"/>
      <c r="AB33" s="109"/>
    </row>
    <row r="34" spans="1:28" s="98" customFormat="1" ht="32.25" customHeight="1">
      <c r="A34" s="316" t="s">
        <v>269</v>
      </c>
      <c r="B34" s="316"/>
      <c r="C34" s="316"/>
      <c r="D34" s="316"/>
      <c r="E34" s="316"/>
      <c r="F34" s="316"/>
      <c r="G34" s="316"/>
      <c r="H34" s="316"/>
      <c r="I34" s="316"/>
      <c r="K34" s="107"/>
      <c r="O34" s="108"/>
      <c r="P34" s="108"/>
      <c r="Q34" s="108"/>
      <c r="R34" s="108"/>
      <c r="U34" s="109"/>
      <c r="V34" s="109"/>
      <c r="W34" s="109"/>
      <c r="X34" s="109"/>
      <c r="Y34" s="109"/>
      <c r="Z34" s="109"/>
      <c r="AA34" s="109"/>
      <c r="AB34" s="109"/>
    </row>
    <row r="35" spans="1:28" s="98" customFormat="1" ht="15.75" customHeight="1">
      <c r="A35" s="321" t="s">
        <v>270</v>
      </c>
      <c r="B35" s="321"/>
      <c r="C35" s="321"/>
      <c r="D35" s="321"/>
      <c r="E35" s="321"/>
      <c r="F35" s="321"/>
      <c r="G35" s="321"/>
      <c r="H35" s="321"/>
      <c r="I35" s="321"/>
      <c r="K35" s="107"/>
      <c r="O35" s="108"/>
      <c r="P35" s="108"/>
      <c r="Q35" s="108"/>
      <c r="R35" s="108"/>
      <c r="U35" s="109"/>
      <c r="V35" s="109"/>
      <c r="W35" s="109"/>
      <c r="X35" s="109"/>
      <c r="Y35" s="109"/>
      <c r="Z35" s="109"/>
      <c r="AA35" s="109"/>
      <c r="AB35" s="109"/>
    </row>
    <row r="36" spans="1:28" s="99" customFormat="1" ht="17.25" customHeight="1">
      <c r="A36" s="99" t="s">
        <v>271</v>
      </c>
      <c r="H36" s="94"/>
      <c r="I36" s="94"/>
      <c r="K36" s="100"/>
      <c r="O36" s="101"/>
      <c r="P36" s="101"/>
      <c r="Q36" s="101"/>
      <c r="R36" s="101"/>
      <c r="U36" s="102"/>
      <c r="V36" s="102"/>
      <c r="W36" s="102"/>
      <c r="X36" s="102"/>
      <c r="Y36" s="102"/>
      <c r="Z36" s="102"/>
      <c r="AA36" s="102"/>
      <c r="AB36" s="102"/>
    </row>
    <row r="37" spans="1:28" s="99" customFormat="1" ht="17.25" customHeight="1">
      <c r="A37" s="105" t="s">
        <v>272</v>
      </c>
      <c r="H37" s="94"/>
      <c r="I37" s="94"/>
      <c r="K37" s="100"/>
      <c r="O37" s="101"/>
      <c r="P37" s="101"/>
      <c r="Q37" s="101"/>
      <c r="R37" s="101"/>
      <c r="U37" s="102"/>
      <c r="V37" s="102"/>
      <c r="W37" s="102"/>
      <c r="X37" s="102"/>
      <c r="Y37" s="102"/>
      <c r="Z37" s="102"/>
      <c r="AA37" s="102"/>
      <c r="AB37" s="102"/>
    </row>
    <row r="38" spans="1:28" s="99" customFormat="1" ht="17.25" customHeight="1">
      <c r="A38" s="105" t="s">
        <v>273</v>
      </c>
      <c r="H38" s="94"/>
      <c r="I38" s="94"/>
      <c r="K38" s="100"/>
      <c r="O38" s="101"/>
      <c r="P38" s="101"/>
      <c r="Q38" s="101"/>
      <c r="R38" s="101"/>
      <c r="U38" s="102"/>
      <c r="V38" s="102"/>
      <c r="W38" s="102"/>
      <c r="X38" s="102"/>
      <c r="Y38" s="102"/>
      <c r="Z38" s="102"/>
      <c r="AA38" s="102"/>
      <c r="AB38" s="102"/>
    </row>
    <row r="39" spans="1:28" s="99" customFormat="1" ht="17.25" customHeight="1">
      <c r="A39" s="105" t="s">
        <v>274</v>
      </c>
      <c r="H39" s="94"/>
      <c r="I39" s="94"/>
      <c r="K39" s="100"/>
      <c r="O39" s="101"/>
      <c r="P39" s="101"/>
      <c r="Q39" s="101"/>
      <c r="R39" s="101"/>
      <c r="U39" s="102"/>
      <c r="V39" s="102"/>
      <c r="W39" s="102"/>
      <c r="X39" s="102"/>
      <c r="Y39" s="102"/>
      <c r="Z39" s="102"/>
      <c r="AA39" s="102"/>
      <c r="AB39" s="102"/>
    </row>
    <row r="40" spans="1:11" s="112" customFormat="1" ht="17.25" customHeight="1">
      <c r="A40" s="321" t="s">
        <v>275</v>
      </c>
      <c r="B40" s="321"/>
      <c r="C40" s="321"/>
      <c r="D40" s="321"/>
      <c r="E40" s="321"/>
      <c r="F40" s="321"/>
      <c r="G40" s="321"/>
      <c r="H40" s="321"/>
      <c r="I40" s="321"/>
      <c r="J40" s="111"/>
      <c r="K40" s="111"/>
    </row>
    <row r="41" spans="1:11" s="112" customFormat="1" ht="17.25" customHeight="1">
      <c r="A41" s="322" t="s">
        <v>276</v>
      </c>
      <c r="B41" s="319"/>
      <c r="C41" s="319"/>
      <c r="D41" s="319"/>
      <c r="E41" s="319"/>
      <c r="F41" s="319"/>
      <c r="G41" s="319"/>
      <c r="H41" s="319"/>
      <c r="I41" s="319"/>
      <c r="J41" s="111"/>
      <c r="K41" s="111"/>
    </row>
    <row r="42" spans="1:11" s="112" customFormat="1" ht="17.25" customHeight="1">
      <c r="A42" s="322" t="s">
        <v>277</v>
      </c>
      <c r="B42" s="319"/>
      <c r="C42" s="319"/>
      <c r="D42" s="319"/>
      <c r="E42" s="319"/>
      <c r="F42" s="319"/>
      <c r="G42" s="319"/>
      <c r="H42" s="319"/>
      <c r="I42" s="319"/>
      <c r="J42" s="111"/>
      <c r="K42" s="111"/>
    </row>
    <row r="43" spans="1:11" s="112" customFormat="1" ht="17.25" customHeight="1">
      <c r="A43" s="322" t="s">
        <v>278</v>
      </c>
      <c r="B43" s="319"/>
      <c r="C43" s="319"/>
      <c r="D43" s="319"/>
      <c r="E43" s="319"/>
      <c r="F43" s="319"/>
      <c r="G43" s="319"/>
      <c r="H43" s="319"/>
      <c r="I43" s="319"/>
      <c r="J43" s="111"/>
      <c r="K43" s="111"/>
    </row>
    <row r="44" spans="1:28" s="99" customFormat="1" ht="17.25" customHeight="1">
      <c r="A44" s="98" t="s">
        <v>279</v>
      </c>
      <c r="H44" s="94"/>
      <c r="I44" s="94"/>
      <c r="K44" s="100"/>
      <c r="O44" s="101"/>
      <c r="P44" s="101"/>
      <c r="Q44" s="101"/>
      <c r="R44" s="101"/>
      <c r="U44" s="102"/>
      <c r="V44" s="102"/>
      <c r="W44" s="102"/>
      <c r="X44" s="102"/>
      <c r="Y44" s="102"/>
      <c r="Z44" s="102"/>
      <c r="AA44" s="102"/>
      <c r="AB44" s="102"/>
    </row>
    <row r="45" spans="1:28" s="99" customFormat="1" ht="17.25" customHeight="1">
      <c r="A45" s="105" t="s">
        <v>280</v>
      </c>
      <c r="H45" s="94"/>
      <c r="I45" s="94"/>
      <c r="K45" s="100"/>
      <c r="O45" s="101"/>
      <c r="P45" s="101"/>
      <c r="Q45" s="101"/>
      <c r="R45" s="101"/>
      <c r="U45" s="102"/>
      <c r="V45" s="102"/>
      <c r="W45" s="102"/>
      <c r="X45" s="102"/>
      <c r="Y45" s="102"/>
      <c r="Z45" s="102"/>
      <c r="AA45" s="102"/>
      <c r="AB45" s="102"/>
    </row>
    <row r="46" spans="1:28" s="99" customFormat="1" ht="17.25" customHeight="1">
      <c r="A46" s="105" t="s">
        <v>281</v>
      </c>
      <c r="H46" s="94"/>
      <c r="I46" s="94"/>
      <c r="K46" s="100"/>
      <c r="O46" s="101"/>
      <c r="P46" s="101"/>
      <c r="Q46" s="101"/>
      <c r="R46" s="101"/>
      <c r="U46" s="102"/>
      <c r="V46" s="102"/>
      <c r="W46" s="102"/>
      <c r="X46" s="102"/>
      <c r="Y46" s="102"/>
      <c r="Z46" s="102"/>
      <c r="AA46" s="102"/>
      <c r="AB46" s="102"/>
    </row>
    <row r="47" spans="1:28" s="99" customFormat="1" ht="17.25" customHeight="1">
      <c r="A47" s="105" t="s">
        <v>282</v>
      </c>
      <c r="H47" s="94"/>
      <c r="I47" s="94"/>
      <c r="K47" s="100"/>
      <c r="O47" s="101"/>
      <c r="P47" s="101"/>
      <c r="Q47" s="101"/>
      <c r="R47" s="101"/>
      <c r="U47" s="102"/>
      <c r="V47" s="102"/>
      <c r="W47" s="102"/>
      <c r="X47" s="102"/>
      <c r="Y47" s="102"/>
      <c r="Z47" s="102"/>
      <c r="AA47" s="102"/>
      <c r="AB47" s="102"/>
    </row>
    <row r="48" spans="1:28" s="99" customFormat="1" ht="17.25" customHeight="1">
      <c r="A48" s="105" t="s">
        <v>283</v>
      </c>
      <c r="H48" s="94"/>
      <c r="I48" s="94"/>
      <c r="K48" s="100"/>
      <c r="O48" s="101"/>
      <c r="P48" s="101"/>
      <c r="Q48" s="101"/>
      <c r="R48" s="101"/>
      <c r="U48" s="102"/>
      <c r="V48" s="102"/>
      <c r="W48" s="102"/>
      <c r="X48" s="102"/>
      <c r="Y48" s="102"/>
      <c r="Z48" s="102"/>
      <c r="AA48" s="102"/>
      <c r="AB48" s="102"/>
    </row>
    <row r="49" spans="1:28" s="99" customFormat="1" ht="17.25" customHeight="1">
      <c r="A49" s="98" t="s">
        <v>284</v>
      </c>
      <c r="H49" s="94"/>
      <c r="I49" s="94"/>
      <c r="K49" s="100"/>
      <c r="O49" s="101"/>
      <c r="P49" s="101"/>
      <c r="Q49" s="101"/>
      <c r="R49" s="101"/>
      <c r="U49" s="102"/>
      <c r="V49" s="102"/>
      <c r="W49" s="102"/>
      <c r="X49" s="102"/>
      <c r="Y49" s="102"/>
      <c r="Z49" s="102"/>
      <c r="AA49" s="102"/>
      <c r="AB49" s="102"/>
    </row>
    <row r="50" spans="1:28" s="99" customFormat="1" ht="18.75" customHeight="1">
      <c r="A50" s="105" t="s">
        <v>285</v>
      </c>
      <c r="H50" s="94"/>
      <c r="I50" s="94"/>
      <c r="K50" s="100"/>
      <c r="O50" s="101"/>
      <c r="P50" s="101"/>
      <c r="Q50" s="101"/>
      <c r="R50" s="101"/>
      <c r="U50" s="102"/>
      <c r="V50" s="102"/>
      <c r="W50" s="102"/>
      <c r="X50" s="102"/>
      <c r="Y50" s="102"/>
      <c r="Z50" s="102"/>
      <c r="AA50" s="102"/>
      <c r="AB50" s="102"/>
    </row>
    <row r="51" spans="1:28" s="99" customFormat="1" ht="31.5" customHeight="1">
      <c r="A51" s="316" t="s">
        <v>286</v>
      </c>
      <c r="B51" s="316"/>
      <c r="C51" s="316"/>
      <c r="D51" s="316"/>
      <c r="E51" s="316"/>
      <c r="F51" s="316"/>
      <c r="G51" s="316"/>
      <c r="H51" s="316"/>
      <c r="I51" s="316"/>
      <c r="K51" s="100"/>
      <c r="O51" s="101"/>
      <c r="P51" s="101"/>
      <c r="Q51" s="101"/>
      <c r="R51" s="101"/>
      <c r="U51" s="102"/>
      <c r="V51" s="102"/>
      <c r="W51" s="102"/>
      <c r="X51" s="102"/>
      <c r="Y51" s="102"/>
      <c r="Z51" s="102"/>
      <c r="AA51" s="102"/>
      <c r="AB51" s="102"/>
    </row>
    <row r="52" spans="1:28" s="99" customFormat="1" ht="13.5" customHeight="1">
      <c r="A52" s="105" t="s">
        <v>287</v>
      </c>
      <c r="H52" s="94"/>
      <c r="I52" s="94"/>
      <c r="K52" s="100"/>
      <c r="O52" s="101"/>
      <c r="P52" s="101"/>
      <c r="Q52" s="101"/>
      <c r="R52" s="101"/>
      <c r="U52" s="102"/>
      <c r="V52" s="102"/>
      <c r="W52" s="102"/>
      <c r="X52" s="102"/>
      <c r="Y52" s="102"/>
      <c r="Z52" s="102"/>
      <c r="AA52" s="102"/>
      <c r="AB52" s="102"/>
    </row>
    <row r="53" spans="1:28" s="99" customFormat="1" ht="17.25" customHeight="1">
      <c r="A53" s="321" t="s">
        <v>288</v>
      </c>
      <c r="B53" s="321"/>
      <c r="C53" s="321"/>
      <c r="D53" s="321"/>
      <c r="E53" s="321"/>
      <c r="F53" s="321"/>
      <c r="G53" s="321"/>
      <c r="H53" s="321"/>
      <c r="I53" s="321"/>
      <c r="K53" s="100"/>
      <c r="O53" s="101"/>
      <c r="P53" s="101"/>
      <c r="Q53" s="101"/>
      <c r="R53" s="101"/>
      <c r="U53" s="102"/>
      <c r="V53" s="102"/>
      <c r="W53" s="102"/>
      <c r="X53" s="102"/>
      <c r="Y53" s="102"/>
      <c r="Z53" s="102"/>
      <c r="AA53" s="102"/>
      <c r="AB53" s="102"/>
    </row>
    <row r="54" spans="1:11" s="112" customFormat="1" ht="18" customHeight="1">
      <c r="A54" s="321" t="s">
        <v>289</v>
      </c>
      <c r="B54" s="321"/>
      <c r="C54" s="321"/>
      <c r="D54" s="321"/>
      <c r="E54" s="321"/>
      <c r="F54" s="321"/>
      <c r="G54" s="321"/>
      <c r="H54" s="321"/>
      <c r="I54" s="321"/>
      <c r="J54" s="111"/>
      <c r="K54" s="111"/>
    </row>
    <row r="55" spans="1:11" s="112" customFormat="1" ht="54.75" customHeight="1">
      <c r="A55" s="322" t="s">
        <v>290</v>
      </c>
      <c r="B55" s="319"/>
      <c r="C55" s="319"/>
      <c r="D55" s="319"/>
      <c r="E55" s="319"/>
      <c r="F55" s="319"/>
      <c r="G55" s="319"/>
      <c r="H55" s="319"/>
      <c r="I55" s="319"/>
      <c r="J55" s="111"/>
      <c r="K55" s="111"/>
    </row>
    <row r="56" spans="1:11" s="112" customFormat="1" ht="30" customHeight="1">
      <c r="A56" s="322" t="s">
        <v>291</v>
      </c>
      <c r="B56" s="319"/>
      <c r="C56" s="319"/>
      <c r="D56" s="319"/>
      <c r="E56" s="319"/>
      <c r="F56" s="319"/>
      <c r="G56" s="319"/>
      <c r="H56" s="319"/>
      <c r="I56" s="319"/>
      <c r="J56" s="111"/>
      <c r="K56" s="111"/>
    </row>
    <row r="57" spans="1:28" s="99" customFormat="1" ht="16.5" customHeight="1">
      <c r="A57" s="321" t="s">
        <v>292</v>
      </c>
      <c r="B57" s="321"/>
      <c r="C57" s="321"/>
      <c r="D57" s="321"/>
      <c r="E57" s="321"/>
      <c r="F57" s="321"/>
      <c r="G57" s="321"/>
      <c r="H57" s="321"/>
      <c r="I57" s="321"/>
      <c r="K57" s="100"/>
      <c r="O57" s="101"/>
      <c r="P57" s="101"/>
      <c r="Q57" s="101"/>
      <c r="R57" s="101"/>
      <c r="U57" s="102"/>
      <c r="V57" s="102"/>
      <c r="W57" s="102"/>
      <c r="X57" s="102"/>
      <c r="Y57" s="102"/>
      <c r="Z57" s="102"/>
      <c r="AA57" s="102"/>
      <c r="AB57" s="102"/>
    </row>
    <row r="58" spans="1:11" s="112" customFormat="1" ht="17.25" customHeight="1">
      <c r="A58" s="322" t="s">
        <v>293</v>
      </c>
      <c r="B58" s="319"/>
      <c r="C58" s="319"/>
      <c r="D58" s="319"/>
      <c r="E58" s="319"/>
      <c r="F58" s="319"/>
      <c r="G58" s="319"/>
      <c r="H58" s="319"/>
      <c r="I58" s="319"/>
      <c r="J58" s="111"/>
      <c r="K58" s="111"/>
    </row>
    <row r="59" spans="1:11" s="112" customFormat="1" ht="17.25" customHeight="1">
      <c r="A59" s="322" t="s">
        <v>294</v>
      </c>
      <c r="B59" s="319"/>
      <c r="C59" s="319"/>
      <c r="D59" s="319"/>
      <c r="E59" s="319"/>
      <c r="F59" s="319"/>
      <c r="G59" s="319"/>
      <c r="H59" s="319"/>
      <c r="I59" s="319"/>
      <c r="J59" s="111"/>
      <c r="K59" s="111"/>
    </row>
    <row r="60" spans="1:11" s="114" customFormat="1" ht="17.25" customHeight="1">
      <c r="A60" s="321" t="s">
        <v>295</v>
      </c>
      <c r="B60" s="321"/>
      <c r="C60" s="321"/>
      <c r="D60" s="321"/>
      <c r="E60" s="321"/>
      <c r="F60" s="321"/>
      <c r="G60" s="321"/>
      <c r="H60" s="321"/>
      <c r="I60" s="321"/>
      <c r="J60" s="113"/>
      <c r="K60" s="113"/>
    </row>
    <row r="61" spans="1:11" s="112" customFormat="1" ht="17.25" customHeight="1">
      <c r="A61" s="322" t="s">
        <v>276</v>
      </c>
      <c r="B61" s="319"/>
      <c r="C61" s="319"/>
      <c r="D61" s="319"/>
      <c r="E61" s="319"/>
      <c r="F61" s="319"/>
      <c r="G61" s="319"/>
      <c r="H61" s="319"/>
      <c r="I61" s="319"/>
      <c r="J61" s="111"/>
      <c r="K61" s="111"/>
    </row>
    <row r="62" spans="1:11" s="112" customFormat="1" ht="17.25" customHeight="1">
      <c r="A62" s="322" t="s">
        <v>277</v>
      </c>
      <c r="B62" s="319"/>
      <c r="C62" s="319"/>
      <c r="D62" s="319"/>
      <c r="E62" s="319"/>
      <c r="F62" s="319"/>
      <c r="G62" s="319"/>
      <c r="H62" s="319"/>
      <c r="I62" s="319"/>
      <c r="J62" s="111"/>
      <c r="K62" s="111"/>
    </row>
    <row r="63" spans="1:11" s="112" customFormat="1" ht="17.25" customHeight="1">
      <c r="A63" s="322" t="s">
        <v>296</v>
      </c>
      <c r="B63" s="319"/>
      <c r="C63" s="319"/>
      <c r="D63" s="319"/>
      <c r="E63" s="319"/>
      <c r="F63" s="319"/>
      <c r="G63" s="319"/>
      <c r="H63" s="319"/>
      <c r="I63" s="319"/>
      <c r="J63" s="111"/>
      <c r="K63" s="111"/>
    </row>
    <row r="64" spans="1:11" s="114" customFormat="1" ht="17.25" customHeight="1">
      <c r="A64" s="321" t="s">
        <v>297</v>
      </c>
      <c r="B64" s="321"/>
      <c r="C64" s="321"/>
      <c r="D64" s="321"/>
      <c r="E64" s="321"/>
      <c r="F64" s="321"/>
      <c r="G64" s="321"/>
      <c r="H64" s="321"/>
      <c r="I64" s="321"/>
      <c r="J64" s="113"/>
      <c r="K64" s="113"/>
    </row>
    <row r="65" spans="1:28" s="99" customFormat="1" ht="17.25" customHeight="1">
      <c r="A65" s="98" t="s">
        <v>298</v>
      </c>
      <c r="H65" s="94"/>
      <c r="I65" s="94"/>
      <c r="K65" s="100"/>
      <c r="O65" s="101"/>
      <c r="P65" s="101"/>
      <c r="Q65" s="101"/>
      <c r="R65" s="101"/>
      <c r="U65" s="102"/>
      <c r="V65" s="102"/>
      <c r="W65" s="102"/>
      <c r="X65" s="102"/>
      <c r="Y65" s="102"/>
      <c r="Z65" s="102"/>
      <c r="AA65" s="102"/>
      <c r="AB65" s="102"/>
    </row>
    <row r="66" spans="1:28" s="99" customFormat="1" ht="17.25" customHeight="1">
      <c r="A66" s="105" t="s">
        <v>299</v>
      </c>
      <c r="H66" s="94"/>
      <c r="I66" s="94"/>
      <c r="K66" s="100"/>
      <c r="O66" s="101"/>
      <c r="P66" s="101"/>
      <c r="Q66" s="101"/>
      <c r="R66" s="101"/>
      <c r="U66" s="102"/>
      <c r="V66" s="102"/>
      <c r="W66" s="102"/>
      <c r="X66" s="102"/>
      <c r="Y66" s="102"/>
      <c r="Z66" s="102"/>
      <c r="AA66" s="102"/>
      <c r="AB66" s="102"/>
    </row>
    <row r="67" spans="1:28" s="99" customFormat="1" ht="17.25" customHeight="1">
      <c r="A67" s="99" t="s">
        <v>300</v>
      </c>
      <c r="H67" s="94"/>
      <c r="I67" s="94"/>
      <c r="K67" s="100"/>
      <c r="O67" s="101"/>
      <c r="P67" s="101"/>
      <c r="Q67" s="101"/>
      <c r="R67" s="101"/>
      <c r="U67" s="102"/>
      <c r="V67" s="102"/>
      <c r="W67" s="102"/>
      <c r="X67" s="102"/>
      <c r="Y67" s="102"/>
      <c r="Z67" s="102"/>
      <c r="AA67" s="102"/>
      <c r="AB67" s="102"/>
    </row>
    <row r="68" spans="1:28" s="99" customFormat="1" ht="17.25" customHeight="1">
      <c r="A68" s="98" t="s">
        <v>301</v>
      </c>
      <c r="H68" s="94"/>
      <c r="I68" s="94"/>
      <c r="K68" s="100"/>
      <c r="O68" s="101"/>
      <c r="P68" s="101"/>
      <c r="Q68" s="101"/>
      <c r="R68" s="101"/>
      <c r="U68" s="102"/>
      <c r="V68" s="102"/>
      <c r="W68" s="102"/>
      <c r="X68" s="102"/>
      <c r="Y68" s="102"/>
      <c r="Z68" s="102"/>
      <c r="AA68" s="102"/>
      <c r="AB68" s="102"/>
    </row>
    <row r="69" spans="1:28" s="99" customFormat="1" ht="17.25" customHeight="1">
      <c r="A69" s="105" t="s">
        <v>302</v>
      </c>
      <c r="H69" s="94"/>
      <c r="I69" s="94"/>
      <c r="K69" s="100"/>
      <c r="O69" s="101"/>
      <c r="P69" s="101"/>
      <c r="Q69" s="101"/>
      <c r="R69" s="101"/>
      <c r="U69" s="102"/>
      <c r="V69" s="102"/>
      <c r="W69" s="102"/>
      <c r="X69" s="102"/>
      <c r="Y69" s="102"/>
      <c r="Z69" s="102"/>
      <c r="AA69" s="102"/>
      <c r="AB69" s="102"/>
    </row>
    <row r="70" spans="1:28" s="99" customFormat="1" ht="17.25" customHeight="1">
      <c r="A70" s="321" t="s">
        <v>303</v>
      </c>
      <c r="B70" s="321"/>
      <c r="C70" s="321"/>
      <c r="D70" s="321"/>
      <c r="E70" s="321"/>
      <c r="F70" s="321"/>
      <c r="G70" s="321"/>
      <c r="H70" s="321"/>
      <c r="I70" s="321"/>
      <c r="K70" s="100"/>
      <c r="O70" s="101"/>
      <c r="P70" s="101"/>
      <c r="Q70" s="101"/>
      <c r="R70" s="101"/>
      <c r="U70" s="102"/>
      <c r="V70" s="102"/>
      <c r="W70" s="102"/>
      <c r="X70" s="102"/>
      <c r="Y70" s="102"/>
      <c r="Z70" s="102"/>
      <c r="AA70" s="102"/>
      <c r="AB70" s="102"/>
    </row>
    <row r="71" spans="1:28" s="99" customFormat="1" ht="17.25" customHeight="1">
      <c r="A71" s="105" t="s">
        <v>304</v>
      </c>
      <c r="H71" s="94"/>
      <c r="I71" s="94"/>
      <c r="K71" s="100"/>
      <c r="O71" s="101"/>
      <c r="P71" s="101"/>
      <c r="Q71" s="101"/>
      <c r="R71" s="101"/>
      <c r="U71" s="102"/>
      <c r="V71" s="102"/>
      <c r="W71" s="102"/>
      <c r="X71" s="102"/>
      <c r="Y71" s="102"/>
      <c r="Z71" s="102"/>
      <c r="AA71" s="102"/>
      <c r="AB71" s="102"/>
    </row>
    <row r="72" spans="1:11" s="114" customFormat="1" ht="17.25" customHeight="1">
      <c r="A72" s="321" t="s">
        <v>305</v>
      </c>
      <c r="B72" s="321"/>
      <c r="C72" s="321"/>
      <c r="D72" s="321"/>
      <c r="E72" s="321"/>
      <c r="F72" s="321"/>
      <c r="G72" s="321"/>
      <c r="H72" s="321"/>
      <c r="I72" s="321"/>
      <c r="J72" s="113"/>
      <c r="K72" s="113"/>
    </row>
    <row r="73" spans="1:11" s="114" customFormat="1" ht="17.25" customHeight="1">
      <c r="A73" s="321" t="s">
        <v>306</v>
      </c>
      <c r="B73" s="321"/>
      <c r="C73" s="321"/>
      <c r="D73" s="321"/>
      <c r="E73" s="321"/>
      <c r="F73" s="321"/>
      <c r="G73" s="321"/>
      <c r="H73" s="321"/>
      <c r="I73" s="321"/>
      <c r="J73" s="113"/>
      <c r="K73" s="113"/>
    </row>
    <row r="74" spans="1:28" s="99" customFormat="1" ht="17.25" customHeight="1">
      <c r="A74" s="98" t="s">
        <v>307</v>
      </c>
      <c r="H74" s="94"/>
      <c r="I74" s="94"/>
      <c r="K74" s="100"/>
      <c r="O74" s="101"/>
      <c r="P74" s="101"/>
      <c r="Q74" s="101"/>
      <c r="R74" s="101"/>
      <c r="U74" s="102"/>
      <c r="V74" s="102"/>
      <c r="W74" s="102"/>
      <c r="X74" s="102"/>
      <c r="Y74" s="102"/>
      <c r="Z74" s="102"/>
      <c r="AA74" s="102"/>
      <c r="AB74" s="102"/>
    </row>
    <row r="75" spans="1:28" s="99" customFormat="1" ht="17.25" customHeight="1">
      <c r="A75" s="105" t="s">
        <v>308</v>
      </c>
      <c r="H75" s="94"/>
      <c r="I75" s="94"/>
      <c r="K75" s="100"/>
      <c r="O75" s="101"/>
      <c r="P75" s="101"/>
      <c r="Q75" s="101"/>
      <c r="R75" s="101"/>
      <c r="U75" s="102"/>
      <c r="V75" s="102"/>
      <c r="W75" s="102"/>
      <c r="X75" s="102"/>
      <c r="Y75" s="102"/>
      <c r="Z75" s="102"/>
      <c r="AA75" s="102"/>
      <c r="AB75" s="102"/>
    </row>
    <row r="76" spans="1:28" s="99" customFormat="1" ht="17.25" customHeight="1">
      <c r="A76" s="105" t="s">
        <v>309</v>
      </c>
      <c r="H76" s="94"/>
      <c r="I76" s="94"/>
      <c r="K76" s="100"/>
      <c r="O76" s="101"/>
      <c r="P76" s="101"/>
      <c r="Q76" s="101"/>
      <c r="R76" s="101"/>
      <c r="U76" s="102"/>
      <c r="V76" s="102"/>
      <c r="W76" s="102"/>
      <c r="X76" s="102"/>
      <c r="Y76" s="102"/>
      <c r="Z76" s="102"/>
      <c r="AA76" s="102"/>
      <c r="AB76" s="102"/>
    </row>
    <row r="77" spans="1:28" s="99" customFormat="1" ht="17.25" customHeight="1">
      <c r="A77" s="99" t="s">
        <v>310</v>
      </c>
      <c r="H77" s="94"/>
      <c r="I77" s="94"/>
      <c r="K77" s="100"/>
      <c r="O77" s="101"/>
      <c r="P77" s="101"/>
      <c r="Q77" s="101"/>
      <c r="R77" s="101"/>
      <c r="U77" s="102"/>
      <c r="V77" s="102"/>
      <c r="W77" s="102"/>
      <c r="X77" s="102"/>
      <c r="Y77" s="102"/>
      <c r="Z77" s="102"/>
      <c r="AA77" s="102"/>
      <c r="AB77" s="102"/>
    </row>
    <row r="78" spans="1:28" s="99" customFormat="1" ht="17.25" customHeight="1">
      <c r="A78" s="105" t="s">
        <v>311</v>
      </c>
      <c r="H78" s="94"/>
      <c r="I78" s="94"/>
      <c r="K78" s="100"/>
      <c r="O78" s="101"/>
      <c r="P78" s="101"/>
      <c r="Q78" s="101"/>
      <c r="R78" s="101"/>
      <c r="U78" s="102"/>
      <c r="V78" s="102"/>
      <c r="W78" s="102"/>
      <c r="X78" s="102"/>
      <c r="Y78" s="102"/>
      <c r="Z78" s="102"/>
      <c r="AA78" s="102"/>
      <c r="AB78" s="102"/>
    </row>
    <row r="79" spans="1:28" s="99" customFormat="1" ht="19.5" customHeight="1">
      <c r="A79" s="98" t="s">
        <v>312</v>
      </c>
      <c r="H79" s="94"/>
      <c r="I79" s="94"/>
      <c r="K79" s="100"/>
      <c r="O79" s="101"/>
      <c r="P79" s="101"/>
      <c r="Q79" s="101"/>
      <c r="R79" s="101"/>
      <c r="U79" s="102"/>
      <c r="V79" s="102"/>
      <c r="W79" s="102"/>
      <c r="X79" s="102"/>
      <c r="Y79" s="102"/>
      <c r="Z79" s="102"/>
      <c r="AA79" s="102"/>
      <c r="AB79" s="102"/>
    </row>
    <row r="80" spans="1:28" s="99" customFormat="1" ht="17.25" customHeight="1">
      <c r="A80" s="323" t="s">
        <v>313</v>
      </c>
      <c r="B80" s="324"/>
      <c r="C80" s="324"/>
      <c r="D80" s="324"/>
      <c r="E80" s="324"/>
      <c r="F80" s="324"/>
      <c r="G80" s="324"/>
      <c r="H80" s="324"/>
      <c r="I80" s="324"/>
      <c r="K80" s="100"/>
      <c r="O80" s="101"/>
      <c r="P80" s="101"/>
      <c r="Q80" s="101"/>
      <c r="R80" s="101"/>
      <c r="U80" s="102"/>
      <c r="V80" s="102"/>
      <c r="W80" s="102"/>
      <c r="X80" s="102"/>
      <c r="Y80" s="102"/>
      <c r="Z80" s="102"/>
      <c r="AA80" s="102"/>
      <c r="AB80" s="102"/>
    </row>
    <row r="81" spans="1:28" s="99" customFormat="1" ht="17.25" customHeight="1">
      <c r="A81" s="325" t="s">
        <v>314</v>
      </c>
      <c r="B81" s="325"/>
      <c r="C81" s="325"/>
      <c r="D81" s="325"/>
      <c r="E81" s="325"/>
      <c r="F81" s="325"/>
      <c r="G81" s="325"/>
      <c r="H81" s="325"/>
      <c r="I81" s="325"/>
      <c r="K81" s="100"/>
      <c r="O81" s="101"/>
      <c r="P81" s="101"/>
      <c r="Q81" s="101"/>
      <c r="R81" s="101"/>
      <c r="U81" s="102"/>
      <c r="V81" s="102"/>
      <c r="W81" s="102"/>
      <c r="X81" s="102"/>
      <c r="Y81" s="102"/>
      <c r="Z81" s="102"/>
      <c r="AA81" s="102"/>
      <c r="AB81" s="102"/>
    </row>
    <row r="82" spans="1:28" s="99" customFormat="1" ht="17.25" customHeight="1">
      <c r="A82" s="325" t="s">
        <v>315</v>
      </c>
      <c r="B82" s="325"/>
      <c r="C82" s="325"/>
      <c r="D82" s="325"/>
      <c r="E82" s="325"/>
      <c r="F82" s="325"/>
      <c r="G82" s="325"/>
      <c r="H82" s="325"/>
      <c r="I82" s="325"/>
      <c r="K82" s="100"/>
      <c r="O82" s="101"/>
      <c r="P82" s="101"/>
      <c r="Q82" s="101"/>
      <c r="R82" s="101"/>
      <c r="U82" s="102"/>
      <c r="V82" s="102"/>
      <c r="W82" s="102"/>
      <c r="X82" s="102"/>
      <c r="Y82" s="102"/>
      <c r="Z82" s="102"/>
      <c r="AA82" s="102"/>
      <c r="AB82" s="102"/>
    </row>
    <row r="83" spans="1:28" s="99" customFormat="1" ht="17.25" customHeight="1">
      <c r="A83" s="325" t="s">
        <v>316</v>
      </c>
      <c r="B83" s="325"/>
      <c r="C83" s="325"/>
      <c r="D83" s="325"/>
      <c r="E83" s="325"/>
      <c r="F83" s="325"/>
      <c r="G83" s="325"/>
      <c r="H83" s="325"/>
      <c r="I83" s="325"/>
      <c r="K83" s="100"/>
      <c r="O83" s="101"/>
      <c r="P83" s="101"/>
      <c r="Q83" s="101"/>
      <c r="R83" s="101"/>
      <c r="U83" s="102"/>
      <c r="V83" s="102"/>
      <c r="W83" s="102"/>
      <c r="X83" s="102"/>
      <c r="Y83" s="102"/>
      <c r="Z83" s="102"/>
      <c r="AA83" s="102"/>
      <c r="AB83" s="102"/>
    </row>
    <row r="84" spans="1:28" s="99" customFormat="1" ht="17.25" customHeight="1">
      <c r="A84" s="325" t="s">
        <v>317</v>
      </c>
      <c r="B84" s="325"/>
      <c r="C84" s="325"/>
      <c r="D84" s="325"/>
      <c r="E84" s="325"/>
      <c r="F84" s="325"/>
      <c r="G84" s="325"/>
      <c r="H84" s="325"/>
      <c r="I84" s="325"/>
      <c r="K84" s="100"/>
      <c r="O84" s="101"/>
      <c r="P84" s="101"/>
      <c r="Q84" s="101"/>
      <c r="R84" s="101"/>
      <c r="U84" s="102"/>
      <c r="V84" s="102"/>
      <c r="W84" s="102"/>
      <c r="X84" s="102"/>
      <c r="Y84" s="102"/>
      <c r="Z84" s="102"/>
      <c r="AA84" s="102"/>
      <c r="AB84" s="102"/>
    </row>
    <row r="85" spans="1:28" s="99" customFormat="1" ht="17.25" customHeight="1">
      <c r="A85" s="99" t="s">
        <v>318</v>
      </c>
      <c r="B85" s="116"/>
      <c r="C85" s="116"/>
      <c r="D85" s="116"/>
      <c r="E85" s="116"/>
      <c r="F85" s="116"/>
      <c r="G85" s="116"/>
      <c r="H85" s="117"/>
      <c r="I85" s="117"/>
      <c r="K85" s="100"/>
      <c r="O85" s="101"/>
      <c r="P85" s="101"/>
      <c r="Q85" s="101"/>
      <c r="R85" s="101"/>
      <c r="U85" s="102"/>
      <c r="V85" s="102"/>
      <c r="W85" s="102"/>
      <c r="X85" s="102"/>
      <c r="Y85" s="102"/>
      <c r="Z85" s="102"/>
      <c r="AA85" s="102"/>
      <c r="AB85" s="102"/>
    </row>
    <row r="86" spans="1:28" s="99" customFormat="1" ht="53.25" customHeight="1">
      <c r="A86" s="322" t="s">
        <v>319</v>
      </c>
      <c r="B86" s="319"/>
      <c r="C86" s="319"/>
      <c r="D86" s="319"/>
      <c r="E86" s="319"/>
      <c r="F86" s="319"/>
      <c r="G86" s="319"/>
      <c r="H86" s="319"/>
      <c r="I86" s="319"/>
      <c r="K86" s="100"/>
      <c r="O86" s="101"/>
      <c r="P86" s="101"/>
      <c r="Q86" s="101"/>
      <c r="R86" s="101"/>
      <c r="U86" s="102"/>
      <c r="V86" s="102"/>
      <c r="W86" s="102"/>
      <c r="X86" s="102"/>
      <c r="Y86" s="102"/>
      <c r="Z86" s="102"/>
      <c r="AA86" s="102"/>
      <c r="AB86" s="102"/>
    </row>
    <row r="87" spans="1:28" s="99" customFormat="1" ht="15.75" customHeight="1">
      <c r="A87" s="325" t="s">
        <v>320</v>
      </c>
      <c r="B87" s="325"/>
      <c r="C87" s="325"/>
      <c r="D87" s="325"/>
      <c r="E87" s="325"/>
      <c r="F87" s="325"/>
      <c r="G87" s="325"/>
      <c r="H87" s="325"/>
      <c r="I87" s="325"/>
      <c r="K87" s="100"/>
      <c r="O87" s="101"/>
      <c r="P87" s="101"/>
      <c r="Q87" s="101"/>
      <c r="R87" s="101"/>
      <c r="U87" s="102"/>
      <c r="V87" s="102"/>
      <c r="W87" s="102"/>
      <c r="X87" s="102"/>
      <c r="Y87" s="102"/>
      <c r="Z87" s="102"/>
      <c r="AA87" s="102"/>
      <c r="AB87" s="102"/>
    </row>
    <row r="88" spans="1:28" s="99" customFormat="1" ht="15.75" customHeight="1">
      <c r="A88" s="325" t="s">
        <v>321</v>
      </c>
      <c r="B88" s="325"/>
      <c r="C88" s="325"/>
      <c r="D88" s="325"/>
      <c r="E88" s="325"/>
      <c r="F88" s="325"/>
      <c r="G88" s="325"/>
      <c r="H88" s="325"/>
      <c r="I88" s="325"/>
      <c r="K88" s="100"/>
      <c r="O88" s="101"/>
      <c r="P88" s="101"/>
      <c r="Q88" s="101"/>
      <c r="R88" s="101"/>
      <c r="U88" s="102"/>
      <c r="V88" s="102"/>
      <c r="W88" s="102"/>
      <c r="X88" s="102"/>
      <c r="Y88" s="102"/>
      <c r="Z88" s="102"/>
      <c r="AA88" s="102"/>
      <c r="AB88" s="102"/>
    </row>
    <row r="89" spans="1:28" s="99" customFormat="1" ht="15.75" customHeight="1">
      <c r="A89" s="325" t="s">
        <v>322</v>
      </c>
      <c r="B89" s="325"/>
      <c r="C89" s="325"/>
      <c r="D89" s="325"/>
      <c r="E89" s="325"/>
      <c r="F89" s="325"/>
      <c r="G89" s="325"/>
      <c r="H89" s="325"/>
      <c r="I89" s="325"/>
      <c r="K89" s="100"/>
      <c r="O89" s="101"/>
      <c r="P89" s="101"/>
      <c r="Q89" s="101"/>
      <c r="R89" s="101"/>
      <c r="U89" s="102"/>
      <c r="V89" s="102"/>
      <c r="W89" s="102"/>
      <c r="X89" s="102"/>
      <c r="Y89" s="102"/>
      <c r="Z89" s="102"/>
      <c r="AA89" s="102"/>
      <c r="AB89" s="102"/>
    </row>
    <row r="90" spans="1:28" s="99" customFormat="1" ht="15.75" customHeight="1">
      <c r="A90" s="325" t="s">
        <v>323</v>
      </c>
      <c r="B90" s="325"/>
      <c r="C90" s="325"/>
      <c r="D90" s="325"/>
      <c r="E90" s="325"/>
      <c r="F90" s="325"/>
      <c r="G90" s="325"/>
      <c r="H90" s="325"/>
      <c r="I90" s="325"/>
      <c r="K90" s="100"/>
      <c r="O90" s="101"/>
      <c r="P90" s="101"/>
      <c r="Q90" s="101"/>
      <c r="R90" s="101"/>
      <c r="U90" s="102"/>
      <c r="V90" s="102"/>
      <c r="W90" s="102"/>
      <c r="X90" s="102"/>
      <c r="Y90" s="102"/>
      <c r="Z90" s="102"/>
      <c r="AA90" s="102"/>
      <c r="AB90" s="102"/>
    </row>
    <row r="91" spans="1:28" s="99" customFormat="1" ht="39" customHeight="1">
      <c r="A91" s="323" t="s">
        <v>324</v>
      </c>
      <c r="B91" s="324"/>
      <c r="C91" s="324"/>
      <c r="D91" s="324"/>
      <c r="E91" s="324"/>
      <c r="F91" s="324"/>
      <c r="G91" s="324"/>
      <c r="H91" s="324"/>
      <c r="I91" s="324"/>
      <c r="K91" s="100"/>
      <c r="O91" s="101"/>
      <c r="P91" s="101"/>
      <c r="Q91" s="101"/>
      <c r="R91" s="101"/>
      <c r="U91" s="102"/>
      <c r="V91" s="102"/>
      <c r="W91" s="102"/>
      <c r="X91" s="102"/>
      <c r="Y91" s="102"/>
      <c r="Z91" s="102"/>
      <c r="AA91" s="102"/>
      <c r="AB91" s="102"/>
    </row>
    <row r="92" spans="1:28" s="99" customFormat="1" ht="16.5" customHeight="1">
      <c r="A92" s="323" t="s">
        <v>325</v>
      </c>
      <c r="B92" s="324"/>
      <c r="C92" s="324"/>
      <c r="D92" s="324"/>
      <c r="E92" s="324"/>
      <c r="F92" s="324"/>
      <c r="G92" s="324"/>
      <c r="H92" s="324"/>
      <c r="I92" s="324"/>
      <c r="K92" s="100"/>
      <c r="O92" s="101"/>
      <c r="P92" s="101"/>
      <c r="Q92" s="101"/>
      <c r="R92" s="101"/>
      <c r="U92" s="102"/>
      <c r="V92" s="102"/>
      <c r="W92" s="102"/>
      <c r="X92" s="102"/>
      <c r="Y92" s="102"/>
      <c r="Z92" s="102"/>
      <c r="AA92" s="102"/>
      <c r="AB92" s="102"/>
    </row>
    <row r="93" spans="1:28" s="99" customFormat="1" ht="16.5" customHeight="1">
      <c r="A93" s="326" t="s">
        <v>326</v>
      </c>
      <c r="B93" s="325"/>
      <c r="C93" s="325"/>
      <c r="D93" s="325"/>
      <c r="E93" s="325"/>
      <c r="F93" s="325"/>
      <c r="G93" s="325"/>
      <c r="H93" s="325"/>
      <c r="I93" s="325"/>
      <c r="K93" s="100"/>
      <c r="O93" s="101"/>
      <c r="P93" s="101"/>
      <c r="Q93" s="101"/>
      <c r="R93" s="101"/>
      <c r="U93" s="102"/>
      <c r="V93" s="102"/>
      <c r="W93" s="102"/>
      <c r="X93" s="102"/>
      <c r="Y93" s="102"/>
      <c r="Z93" s="102"/>
      <c r="AA93" s="102"/>
      <c r="AB93" s="102"/>
    </row>
    <row r="94" spans="1:28" s="99" customFormat="1" ht="16.5" customHeight="1">
      <c r="A94" s="326" t="s">
        <v>327</v>
      </c>
      <c r="B94" s="325"/>
      <c r="C94" s="325"/>
      <c r="D94" s="325"/>
      <c r="E94" s="325"/>
      <c r="F94" s="325"/>
      <c r="G94" s="325"/>
      <c r="H94" s="325"/>
      <c r="I94" s="325"/>
      <c r="K94" s="100"/>
      <c r="O94" s="101"/>
      <c r="P94" s="101"/>
      <c r="Q94" s="101"/>
      <c r="R94" s="101"/>
      <c r="U94" s="102"/>
      <c r="V94" s="102"/>
      <c r="W94" s="102"/>
      <c r="X94" s="102"/>
      <c r="Y94" s="102"/>
      <c r="Z94" s="102"/>
      <c r="AA94" s="102"/>
      <c r="AB94" s="102"/>
    </row>
    <row r="95" spans="1:28" s="99" customFormat="1" ht="16.5" customHeight="1">
      <c r="A95" s="326" t="s">
        <v>328</v>
      </c>
      <c r="B95" s="325"/>
      <c r="C95" s="325"/>
      <c r="D95" s="325"/>
      <c r="E95" s="325"/>
      <c r="F95" s="325"/>
      <c r="G95" s="325"/>
      <c r="H95" s="325"/>
      <c r="I95" s="325"/>
      <c r="K95" s="100"/>
      <c r="O95" s="101"/>
      <c r="P95" s="101"/>
      <c r="Q95" s="101"/>
      <c r="R95" s="101"/>
      <c r="U95" s="102"/>
      <c r="V95" s="102"/>
      <c r="W95" s="102"/>
      <c r="X95" s="102"/>
      <c r="Y95" s="102"/>
      <c r="Z95" s="102"/>
      <c r="AA95" s="102"/>
      <c r="AB95" s="102"/>
    </row>
    <row r="96" spans="1:28" s="99" customFormat="1" ht="16.5" customHeight="1">
      <c r="A96" s="326" t="s">
        <v>329</v>
      </c>
      <c r="B96" s="325"/>
      <c r="C96" s="325"/>
      <c r="D96" s="325"/>
      <c r="E96" s="325"/>
      <c r="F96" s="325"/>
      <c r="G96" s="325"/>
      <c r="H96" s="325"/>
      <c r="I96" s="325"/>
      <c r="K96" s="100"/>
      <c r="O96" s="101"/>
      <c r="P96" s="101"/>
      <c r="Q96" s="101"/>
      <c r="R96" s="101"/>
      <c r="U96" s="102"/>
      <c r="V96" s="102"/>
      <c r="W96" s="102"/>
      <c r="X96" s="102"/>
      <c r="Y96" s="102"/>
      <c r="Z96" s="102"/>
      <c r="AA96" s="102"/>
      <c r="AB96" s="102"/>
    </row>
    <row r="97" spans="1:28" s="99" customFormat="1" ht="16.5" customHeight="1">
      <c r="A97" s="326" t="s">
        <v>330</v>
      </c>
      <c r="B97" s="325"/>
      <c r="C97" s="325"/>
      <c r="D97" s="325"/>
      <c r="E97" s="325"/>
      <c r="F97" s="325"/>
      <c r="G97" s="325"/>
      <c r="H97" s="325"/>
      <c r="I97" s="325"/>
      <c r="K97" s="100"/>
      <c r="O97" s="101"/>
      <c r="P97" s="101"/>
      <c r="Q97" s="101"/>
      <c r="R97" s="101"/>
      <c r="U97" s="102"/>
      <c r="V97" s="102"/>
      <c r="W97" s="102"/>
      <c r="X97" s="102"/>
      <c r="Y97" s="102"/>
      <c r="Z97" s="102"/>
      <c r="AA97" s="102"/>
      <c r="AB97" s="102"/>
    </row>
    <row r="98" spans="1:28" s="99" customFormat="1" ht="16.5" customHeight="1">
      <c r="A98" s="326" t="s">
        <v>331</v>
      </c>
      <c r="B98" s="325"/>
      <c r="C98" s="325"/>
      <c r="D98" s="325"/>
      <c r="E98" s="325"/>
      <c r="F98" s="325"/>
      <c r="G98" s="325"/>
      <c r="H98" s="325"/>
      <c r="I98" s="325"/>
      <c r="K98" s="100"/>
      <c r="O98" s="101"/>
      <c r="P98" s="101"/>
      <c r="Q98" s="101"/>
      <c r="R98" s="101"/>
      <c r="U98" s="102"/>
      <c r="V98" s="102"/>
      <c r="W98" s="102"/>
      <c r="X98" s="102"/>
      <c r="Y98" s="102"/>
      <c r="Z98" s="102"/>
      <c r="AA98" s="102"/>
      <c r="AB98" s="102"/>
    </row>
    <row r="99" spans="1:28" s="99" customFormat="1" ht="18.75" customHeight="1">
      <c r="A99" s="98" t="s">
        <v>332</v>
      </c>
      <c r="B99" s="115"/>
      <c r="C99" s="115"/>
      <c r="D99" s="115"/>
      <c r="E99" s="115"/>
      <c r="F99" s="115"/>
      <c r="G99" s="115"/>
      <c r="H99" s="118"/>
      <c r="I99" s="118"/>
      <c r="K99" s="100"/>
      <c r="O99" s="101"/>
      <c r="P99" s="101"/>
      <c r="Q99" s="101"/>
      <c r="R99" s="101"/>
      <c r="U99" s="102"/>
      <c r="V99" s="102"/>
      <c r="W99" s="102"/>
      <c r="X99" s="102"/>
      <c r="Y99" s="102"/>
      <c r="Z99" s="102"/>
      <c r="AA99" s="102"/>
      <c r="AB99" s="102"/>
    </row>
    <row r="100" spans="1:18" s="99" customFormat="1" ht="18.75" customHeight="1">
      <c r="A100" s="322" t="s">
        <v>333</v>
      </c>
      <c r="B100" s="319"/>
      <c r="C100" s="319"/>
      <c r="D100" s="319"/>
      <c r="E100" s="319"/>
      <c r="F100" s="319"/>
      <c r="G100" s="319"/>
      <c r="H100" s="319"/>
      <c r="I100" s="319"/>
      <c r="O100" s="101"/>
      <c r="P100" s="101"/>
      <c r="Q100" s="101"/>
      <c r="R100" s="101"/>
    </row>
    <row r="101" spans="1:18" s="99" customFormat="1" ht="18.75" customHeight="1">
      <c r="A101" s="322" t="s">
        <v>334</v>
      </c>
      <c r="B101" s="319"/>
      <c r="C101" s="319"/>
      <c r="D101" s="319"/>
      <c r="E101" s="319"/>
      <c r="F101" s="319"/>
      <c r="G101" s="319"/>
      <c r="H101" s="319"/>
      <c r="I101" s="319"/>
      <c r="O101" s="101"/>
      <c r="P101" s="101"/>
      <c r="Q101" s="101"/>
      <c r="R101" s="101"/>
    </row>
    <row r="102" spans="1:18" s="99" customFormat="1" ht="27" customHeight="1">
      <c r="A102" s="322" t="s">
        <v>335</v>
      </c>
      <c r="B102" s="319"/>
      <c r="C102" s="319"/>
      <c r="D102" s="319"/>
      <c r="E102" s="319"/>
      <c r="F102" s="319"/>
      <c r="G102" s="319"/>
      <c r="H102" s="319"/>
      <c r="I102" s="319"/>
      <c r="O102" s="101"/>
      <c r="P102" s="101"/>
      <c r="Q102" s="101"/>
      <c r="R102" s="101"/>
    </row>
    <row r="103" spans="1:18" s="99" customFormat="1" ht="29.25" customHeight="1">
      <c r="A103" s="322" t="s">
        <v>336</v>
      </c>
      <c r="B103" s="319"/>
      <c r="C103" s="319"/>
      <c r="D103" s="319"/>
      <c r="E103" s="319"/>
      <c r="F103" s="319"/>
      <c r="G103" s="319"/>
      <c r="H103" s="319"/>
      <c r="I103" s="319"/>
      <c r="O103" s="101"/>
      <c r="P103" s="101"/>
      <c r="Q103" s="101"/>
      <c r="R103" s="101"/>
    </row>
    <row r="104" spans="1:18" s="99" customFormat="1" ht="18" customHeight="1">
      <c r="A104" s="322" t="s">
        <v>337</v>
      </c>
      <c r="B104" s="319"/>
      <c r="C104" s="319"/>
      <c r="D104" s="319"/>
      <c r="E104" s="319"/>
      <c r="F104" s="319"/>
      <c r="G104" s="319"/>
      <c r="H104" s="319"/>
      <c r="I104" s="319"/>
      <c r="O104" s="101"/>
      <c r="P104" s="101"/>
      <c r="Q104" s="101"/>
      <c r="R104" s="101"/>
    </row>
    <row r="105" spans="1:18" s="99" customFormat="1" ht="18" customHeight="1">
      <c r="A105" s="98" t="s">
        <v>338</v>
      </c>
      <c r="B105" s="110"/>
      <c r="C105" s="110"/>
      <c r="D105" s="110"/>
      <c r="E105" s="110"/>
      <c r="F105" s="110"/>
      <c r="G105" s="110"/>
      <c r="H105" s="119"/>
      <c r="I105" s="119"/>
      <c r="O105" s="101"/>
      <c r="P105" s="101"/>
      <c r="Q105" s="101"/>
      <c r="R105" s="101"/>
    </row>
    <row r="106" spans="1:18" s="99" customFormat="1" ht="18" customHeight="1">
      <c r="A106" s="322" t="s">
        <v>339</v>
      </c>
      <c r="B106" s="319"/>
      <c r="C106" s="319"/>
      <c r="D106" s="319"/>
      <c r="E106" s="319"/>
      <c r="F106" s="319"/>
      <c r="G106" s="319"/>
      <c r="H106" s="319"/>
      <c r="I106" s="319"/>
      <c r="O106" s="101"/>
      <c r="P106" s="101"/>
      <c r="Q106" s="101"/>
      <c r="R106" s="101"/>
    </row>
    <row r="107" spans="1:18" s="99" customFormat="1" ht="18" customHeight="1">
      <c r="A107" s="322" t="s">
        <v>340</v>
      </c>
      <c r="B107" s="319"/>
      <c r="C107" s="319"/>
      <c r="D107" s="319"/>
      <c r="E107" s="319"/>
      <c r="F107" s="319"/>
      <c r="G107" s="319"/>
      <c r="H107" s="319"/>
      <c r="I107" s="319"/>
      <c r="O107" s="101"/>
      <c r="P107" s="101"/>
      <c r="Q107" s="101"/>
      <c r="R107" s="101"/>
    </row>
    <row r="108" spans="1:18" s="99" customFormat="1" ht="29.25" customHeight="1">
      <c r="A108" s="322" t="s">
        <v>341</v>
      </c>
      <c r="B108" s="319"/>
      <c r="C108" s="319"/>
      <c r="D108" s="319"/>
      <c r="E108" s="319"/>
      <c r="F108" s="319"/>
      <c r="G108" s="319"/>
      <c r="H108" s="319"/>
      <c r="I108" s="319"/>
      <c r="O108" s="101"/>
      <c r="P108" s="101"/>
      <c r="Q108" s="101"/>
      <c r="R108" s="101"/>
    </row>
    <row r="109" spans="1:18" s="99" customFormat="1" ht="17.25" customHeight="1">
      <c r="A109" s="98" t="s">
        <v>342</v>
      </c>
      <c r="B109" s="110"/>
      <c r="C109" s="110"/>
      <c r="D109" s="110"/>
      <c r="E109" s="110"/>
      <c r="F109" s="110"/>
      <c r="G109" s="110"/>
      <c r="H109" s="119"/>
      <c r="I109" s="119"/>
      <c r="O109" s="101"/>
      <c r="P109" s="101"/>
      <c r="Q109" s="101"/>
      <c r="R109" s="101"/>
    </row>
    <row r="110" spans="1:18" s="99" customFormat="1" ht="41.25" customHeight="1">
      <c r="A110" s="322" t="s">
        <v>343</v>
      </c>
      <c r="B110" s="319"/>
      <c r="C110" s="319"/>
      <c r="D110" s="319"/>
      <c r="E110" s="319"/>
      <c r="F110" s="319"/>
      <c r="G110" s="319"/>
      <c r="H110" s="319"/>
      <c r="I110" s="319"/>
      <c r="O110" s="101"/>
      <c r="P110" s="101"/>
      <c r="Q110" s="101"/>
      <c r="R110" s="101"/>
    </row>
    <row r="111" spans="1:18" s="99" customFormat="1" ht="16.5" customHeight="1">
      <c r="A111" s="326" t="s">
        <v>344</v>
      </c>
      <c r="B111" s="325"/>
      <c r="C111" s="325"/>
      <c r="D111" s="325"/>
      <c r="E111" s="325"/>
      <c r="F111" s="325"/>
      <c r="G111" s="325"/>
      <c r="H111" s="325"/>
      <c r="I111" s="325"/>
      <c r="O111" s="101"/>
      <c r="P111" s="101"/>
      <c r="Q111" s="101"/>
      <c r="R111" s="101"/>
    </row>
    <row r="112" spans="1:18" s="99" customFormat="1" ht="15.75" customHeight="1">
      <c r="A112" s="98" t="s">
        <v>345</v>
      </c>
      <c r="B112" s="110"/>
      <c r="C112" s="110"/>
      <c r="D112" s="110"/>
      <c r="E112" s="110"/>
      <c r="F112" s="110"/>
      <c r="G112" s="110"/>
      <c r="H112" s="119"/>
      <c r="I112" s="119"/>
      <c r="O112" s="101"/>
      <c r="P112" s="101"/>
      <c r="Q112" s="101"/>
      <c r="R112" s="101"/>
    </row>
    <row r="113" spans="1:18" s="99" customFormat="1" ht="39.75" customHeight="1">
      <c r="A113" s="322" t="s">
        <v>346</v>
      </c>
      <c r="B113" s="319"/>
      <c r="C113" s="319"/>
      <c r="D113" s="319"/>
      <c r="E113" s="319"/>
      <c r="F113" s="319"/>
      <c r="G113" s="319"/>
      <c r="H113" s="319"/>
      <c r="I113" s="319"/>
      <c r="O113" s="101"/>
      <c r="P113" s="101"/>
      <c r="Q113" s="101"/>
      <c r="R113" s="101"/>
    </row>
    <row r="114" spans="1:28" s="99" customFormat="1" ht="21.75" customHeight="1">
      <c r="A114" s="320" t="s">
        <v>347</v>
      </c>
      <c r="B114" s="324"/>
      <c r="C114" s="324"/>
      <c r="D114" s="324"/>
      <c r="E114" s="324"/>
      <c r="F114" s="324"/>
      <c r="G114" s="324"/>
      <c r="H114" s="324"/>
      <c r="I114" s="324"/>
      <c r="K114" s="100"/>
      <c r="O114" s="101"/>
      <c r="P114" s="101"/>
      <c r="Q114" s="101"/>
      <c r="R114" s="101"/>
      <c r="U114" s="102"/>
      <c r="V114" s="102"/>
      <c r="W114" s="102"/>
      <c r="X114" s="102"/>
      <c r="Y114" s="102"/>
      <c r="Z114" s="102"/>
      <c r="AA114" s="102"/>
      <c r="AB114" s="102"/>
    </row>
    <row r="115" spans="1:28" s="99" customFormat="1" ht="29.25" customHeight="1">
      <c r="A115" s="316" t="s">
        <v>348</v>
      </c>
      <c r="B115" s="316"/>
      <c r="C115" s="316"/>
      <c r="D115" s="316"/>
      <c r="E115" s="316"/>
      <c r="F115" s="316"/>
      <c r="G115" s="316"/>
      <c r="H115" s="316"/>
      <c r="I115" s="316"/>
      <c r="K115" s="100"/>
      <c r="O115" s="101"/>
      <c r="P115" s="101"/>
      <c r="Q115" s="101"/>
      <c r="R115" s="101"/>
      <c r="U115" s="102"/>
      <c r="V115" s="102"/>
      <c r="W115" s="102"/>
      <c r="X115" s="102"/>
      <c r="Y115" s="102"/>
      <c r="Z115" s="102"/>
      <c r="AA115" s="102"/>
      <c r="AB115" s="102"/>
    </row>
    <row r="116" spans="1:28" s="99" customFormat="1" ht="56.25" customHeight="1">
      <c r="A116" s="316" t="s">
        <v>349</v>
      </c>
      <c r="B116" s="316"/>
      <c r="C116" s="316"/>
      <c r="D116" s="316"/>
      <c r="E116" s="316"/>
      <c r="F116" s="316"/>
      <c r="G116" s="316"/>
      <c r="H116" s="316"/>
      <c r="I116" s="316"/>
      <c r="K116" s="100"/>
      <c r="O116" s="101"/>
      <c r="P116" s="101"/>
      <c r="Q116" s="101"/>
      <c r="R116" s="101"/>
      <c r="U116" s="102"/>
      <c r="V116" s="102"/>
      <c r="W116" s="102"/>
      <c r="X116" s="102"/>
      <c r="Y116" s="102"/>
      <c r="Z116" s="102"/>
      <c r="AA116" s="102"/>
      <c r="AB116" s="102"/>
    </row>
    <row r="117" spans="1:28" s="99" customFormat="1" ht="35.25" customHeight="1">
      <c r="A117" s="316" t="s">
        <v>350</v>
      </c>
      <c r="B117" s="316"/>
      <c r="C117" s="316"/>
      <c r="D117" s="316"/>
      <c r="E117" s="316"/>
      <c r="F117" s="316"/>
      <c r="G117" s="316"/>
      <c r="H117" s="316"/>
      <c r="I117" s="316"/>
      <c r="K117" s="100"/>
      <c r="O117" s="101"/>
      <c r="P117" s="101"/>
      <c r="Q117" s="101"/>
      <c r="R117" s="101"/>
      <c r="U117" s="102"/>
      <c r="V117" s="102"/>
      <c r="W117" s="102"/>
      <c r="X117" s="102"/>
      <c r="Y117" s="102"/>
      <c r="Z117" s="102"/>
      <c r="AA117" s="102"/>
      <c r="AB117" s="102"/>
    </row>
    <row r="118" spans="1:28" s="99" customFormat="1" ht="18.75" customHeight="1">
      <c r="A118" s="98" t="s">
        <v>351</v>
      </c>
      <c r="H118" s="94"/>
      <c r="I118" s="94"/>
      <c r="K118" s="100"/>
      <c r="O118" s="101"/>
      <c r="P118" s="101"/>
      <c r="Q118" s="101"/>
      <c r="R118" s="101"/>
      <c r="U118" s="102"/>
      <c r="V118" s="102"/>
      <c r="W118" s="102"/>
      <c r="X118" s="102"/>
      <c r="Y118" s="102"/>
      <c r="Z118" s="102"/>
      <c r="AA118" s="102"/>
      <c r="AB118" s="102"/>
    </row>
    <row r="119" spans="1:11" s="112" customFormat="1" ht="18" customHeight="1">
      <c r="A119" s="114" t="s">
        <v>352</v>
      </c>
      <c r="B119" s="114"/>
      <c r="C119" s="114"/>
      <c r="D119" s="114"/>
      <c r="E119" s="114"/>
      <c r="F119" s="114"/>
      <c r="G119" s="114"/>
      <c r="H119" s="120" t="s">
        <v>353</v>
      </c>
      <c r="I119" s="120" t="s">
        <v>354</v>
      </c>
      <c r="J119" s="111"/>
      <c r="K119" s="111"/>
    </row>
    <row r="120" spans="1:11" s="112" customFormat="1" ht="18" customHeight="1">
      <c r="A120" s="121" t="s">
        <v>355</v>
      </c>
      <c r="B120" s="121"/>
      <c r="C120" s="121"/>
      <c r="D120" s="121"/>
      <c r="E120" s="121"/>
      <c r="F120" s="121"/>
      <c r="G120" s="121"/>
      <c r="H120" s="120"/>
      <c r="I120" s="120"/>
      <c r="J120" s="111"/>
      <c r="K120" s="111"/>
    </row>
    <row r="121" spans="1:11" s="112" customFormat="1" ht="18" customHeight="1">
      <c r="A121" s="122" t="s">
        <v>356</v>
      </c>
      <c r="B121" s="122"/>
      <c r="C121" s="122"/>
      <c r="D121" s="122"/>
      <c r="E121" s="122"/>
      <c r="F121" s="122"/>
      <c r="G121" s="122"/>
      <c r="H121" s="123">
        <v>6930582</v>
      </c>
      <c r="I121" s="123">
        <v>139878894</v>
      </c>
      <c r="J121" s="111"/>
      <c r="K121" s="111"/>
    </row>
    <row r="122" spans="1:11" s="112" customFormat="1" ht="18" customHeight="1">
      <c r="A122" s="122" t="s">
        <v>357</v>
      </c>
      <c r="B122" s="122"/>
      <c r="C122" s="122"/>
      <c r="D122" s="122"/>
      <c r="E122" s="122"/>
      <c r="F122" s="122"/>
      <c r="G122" s="122"/>
      <c r="H122" s="124">
        <f>SUM(H123:H130)</f>
        <v>17119197763</v>
      </c>
      <c r="I122" s="124">
        <f>SUM(I123:I130)</f>
        <v>12434745945</v>
      </c>
      <c r="J122" s="111"/>
      <c r="K122" s="111"/>
    </row>
    <row r="123" spans="1:11" s="112" customFormat="1" ht="18" customHeight="1">
      <c r="A123" s="125" t="s">
        <v>358</v>
      </c>
      <c r="B123" s="126"/>
      <c r="C123" s="125"/>
      <c r="D123" s="122"/>
      <c r="E123" s="122"/>
      <c r="F123" s="122"/>
      <c r="G123" s="122"/>
      <c r="H123" s="127">
        <v>840209792</v>
      </c>
      <c r="I123" s="127">
        <v>6233572214</v>
      </c>
      <c r="J123" s="111"/>
      <c r="K123" s="111"/>
    </row>
    <row r="124" spans="1:11" s="112" customFormat="1" ht="18" customHeight="1">
      <c r="A124" s="125" t="s">
        <v>359</v>
      </c>
      <c r="B124" s="126"/>
      <c r="C124" s="125"/>
      <c r="D124" s="122"/>
      <c r="E124" s="122"/>
      <c r="F124" s="122"/>
      <c r="G124" s="122"/>
      <c r="H124" s="127">
        <v>8678294802</v>
      </c>
      <c r="I124" s="127">
        <v>4922411918</v>
      </c>
      <c r="J124" s="111"/>
      <c r="K124" s="111"/>
    </row>
    <row r="125" spans="1:11" s="112" customFormat="1" ht="18" customHeight="1">
      <c r="A125" s="125" t="s">
        <v>360</v>
      </c>
      <c r="B125" s="126"/>
      <c r="C125" s="125"/>
      <c r="D125" s="122"/>
      <c r="E125" s="122"/>
      <c r="F125" s="122"/>
      <c r="G125" s="122"/>
      <c r="H125" s="127">
        <v>2147759922</v>
      </c>
      <c r="I125" s="127">
        <v>686460919</v>
      </c>
      <c r="J125" s="111"/>
      <c r="K125" s="111"/>
    </row>
    <row r="126" spans="1:28" s="129" customFormat="1" ht="18.75" customHeight="1">
      <c r="A126" s="125" t="s">
        <v>361</v>
      </c>
      <c r="B126" s="126"/>
      <c r="C126" s="125"/>
      <c r="D126" s="125"/>
      <c r="E126" s="125"/>
      <c r="F126" s="125"/>
      <c r="G126" s="125"/>
      <c r="H126" s="128">
        <v>100699249</v>
      </c>
      <c r="I126" s="128">
        <v>186277138</v>
      </c>
      <c r="K126" s="130"/>
      <c r="O126" s="131"/>
      <c r="P126" s="131"/>
      <c r="Q126" s="131"/>
      <c r="R126" s="131"/>
      <c r="U126" s="132"/>
      <c r="V126" s="132"/>
      <c r="W126" s="132"/>
      <c r="X126" s="132"/>
      <c r="Y126" s="132"/>
      <c r="Z126" s="132"/>
      <c r="AA126" s="132"/>
      <c r="AB126" s="132"/>
    </row>
    <row r="127" spans="1:28" s="129" customFormat="1" ht="18.75" customHeight="1">
      <c r="A127" s="125" t="s">
        <v>362</v>
      </c>
      <c r="B127" s="126"/>
      <c r="C127" s="125"/>
      <c r="D127" s="125"/>
      <c r="E127" s="125"/>
      <c r="F127" s="125"/>
      <c r="G127" s="125"/>
      <c r="H127" s="128">
        <v>5334246436</v>
      </c>
      <c r="I127" s="128">
        <v>373290425</v>
      </c>
      <c r="K127" s="130"/>
      <c r="O127" s="131"/>
      <c r="P127" s="131"/>
      <c r="Q127" s="131"/>
      <c r="R127" s="131"/>
      <c r="U127" s="132"/>
      <c r="V127" s="132"/>
      <c r="W127" s="132"/>
      <c r="X127" s="132"/>
      <c r="Y127" s="132"/>
      <c r="Z127" s="132"/>
      <c r="AA127" s="132"/>
      <c r="AB127" s="132"/>
    </row>
    <row r="128" spans="1:28" s="129" customFormat="1" ht="18.75" customHeight="1">
      <c r="A128" s="125" t="s">
        <v>363</v>
      </c>
      <c r="B128" s="126"/>
      <c r="C128" s="125"/>
      <c r="D128" s="125"/>
      <c r="E128" s="125"/>
      <c r="F128" s="125"/>
      <c r="G128" s="125"/>
      <c r="H128" s="128">
        <v>9574958</v>
      </c>
      <c r="I128" s="128">
        <v>7933849</v>
      </c>
      <c r="K128" s="130"/>
      <c r="O128" s="131"/>
      <c r="P128" s="131"/>
      <c r="Q128" s="131"/>
      <c r="R128" s="131"/>
      <c r="U128" s="132"/>
      <c r="V128" s="132"/>
      <c r="W128" s="132"/>
      <c r="X128" s="132"/>
      <c r="Y128" s="132"/>
      <c r="Z128" s="132"/>
      <c r="AA128" s="132"/>
      <c r="AB128" s="132"/>
    </row>
    <row r="129" spans="1:28" s="129" customFormat="1" ht="18.75" customHeight="1">
      <c r="A129" s="125" t="s">
        <v>364</v>
      </c>
      <c r="B129" s="126"/>
      <c r="C129" s="125"/>
      <c r="D129" s="125"/>
      <c r="E129" s="125"/>
      <c r="F129" s="125"/>
      <c r="G129" s="125"/>
      <c r="H129" s="128">
        <v>1731146</v>
      </c>
      <c r="I129" s="128">
        <v>1825232</v>
      </c>
      <c r="K129" s="130"/>
      <c r="O129" s="131"/>
      <c r="P129" s="131"/>
      <c r="Q129" s="131"/>
      <c r="R129" s="131"/>
      <c r="U129" s="132"/>
      <c r="V129" s="132"/>
      <c r="W129" s="132"/>
      <c r="X129" s="132"/>
      <c r="Y129" s="132"/>
      <c r="Z129" s="132"/>
      <c r="AA129" s="132"/>
      <c r="AB129" s="132"/>
    </row>
    <row r="130" spans="1:28" s="129" customFormat="1" ht="18.75" customHeight="1">
      <c r="A130" s="125" t="s">
        <v>365</v>
      </c>
      <c r="B130" s="126"/>
      <c r="C130" s="125"/>
      <c r="D130" s="125"/>
      <c r="E130" s="125"/>
      <c r="F130" s="125"/>
      <c r="G130" s="125"/>
      <c r="H130" s="128">
        <v>6681458</v>
      </c>
      <c r="I130" s="128">
        <v>22974250</v>
      </c>
      <c r="K130" s="130"/>
      <c r="O130" s="131"/>
      <c r="P130" s="131"/>
      <c r="Q130" s="131"/>
      <c r="R130" s="131"/>
      <c r="U130" s="132"/>
      <c r="V130" s="132"/>
      <c r="W130" s="132"/>
      <c r="X130" s="132"/>
      <c r="Y130" s="132"/>
      <c r="Z130" s="132"/>
      <c r="AA130" s="132"/>
      <c r="AB130" s="132"/>
    </row>
    <row r="131" spans="1:28" s="99" customFormat="1" ht="18.75" customHeight="1">
      <c r="A131" s="133" t="s">
        <v>366</v>
      </c>
      <c r="B131" s="134"/>
      <c r="C131" s="134"/>
      <c r="D131" s="134"/>
      <c r="E131" s="134"/>
      <c r="F131" s="134"/>
      <c r="G131" s="134"/>
      <c r="H131" s="135">
        <v>90000000000</v>
      </c>
      <c r="I131" s="135">
        <v>62000000000</v>
      </c>
      <c r="K131" s="100"/>
      <c r="O131" s="101"/>
      <c r="P131" s="101"/>
      <c r="Q131" s="101"/>
      <c r="R131" s="101"/>
      <c r="U131" s="102"/>
      <c r="V131" s="102"/>
      <c r="W131" s="102"/>
      <c r="X131" s="102"/>
      <c r="Y131" s="102"/>
      <c r="Z131" s="102"/>
      <c r="AA131" s="102"/>
      <c r="AB131" s="102"/>
    </row>
    <row r="132" spans="1:28" s="99" customFormat="1" ht="18.75" customHeight="1">
      <c r="A132" s="136"/>
      <c r="B132" s="137"/>
      <c r="C132" s="136" t="s">
        <v>367</v>
      </c>
      <c r="D132" s="134"/>
      <c r="E132" s="134"/>
      <c r="F132" s="134"/>
      <c r="G132" s="134"/>
      <c r="H132" s="138">
        <f>++H121+H122+H131</f>
        <v>107126128345</v>
      </c>
      <c r="I132" s="138">
        <f>++I121+I122+I131</f>
        <v>74574624839</v>
      </c>
      <c r="J132" s="139"/>
      <c r="K132" s="100"/>
      <c r="O132" s="101"/>
      <c r="P132" s="101"/>
      <c r="Q132" s="101"/>
      <c r="R132" s="101"/>
      <c r="U132" s="102"/>
      <c r="V132" s="102"/>
      <c r="W132" s="102"/>
      <c r="X132" s="102"/>
      <c r="Y132" s="102"/>
      <c r="Z132" s="102"/>
      <c r="AA132" s="102"/>
      <c r="AB132" s="102"/>
    </row>
    <row r="133" spans="1:28" s="99" customFormat="1" ht="18.75" customHeight="1">
      <c r="A133" s="140" t="s">
        <v>368</v>
      </c>
      <c r="B133" s="134"/>
      <c r="C133" s="134"/>
      <c r="D133" s="141"/>
      <c r="E133" s="327" t="s">
        <v>353</v>
      </c>
      <c r="F133" s="327"/>
      <c r="G133" s="327" t="s">
        <v>354</v>
      </c>
      <c r="H133" s="327"/>
      <c r="I133" s="327"/>
      <c r="K133" s="100"/>
      <c r="O133" s="101"/>
      <c r="P133" s="101"/>
      <c r="Q133" s="101"/>
      <c r="R133" s="101"/>
      <c r="U133" s="102"/>
      <c r="V133" s="102"/>
      <c r="W133" s="102"/>
      <c r="X133" s="102"/>
      <c r="Y133" s="102"/>
      <c r="Z133" s="102"/>
      <c r="AA133" s="102"/>
      <c r="AB133" s="102"/>
    </row>
    <row r="134" spans="1:11" s="144" customFormat="1" ht="18" customHeight="1">
      <c r="A134" s="328"/>
      <c r="B134" s="328"/>
      <c r="C134" s="328"/>
      <c r="D134" s="142"/>
      <c r="E134" s="142" t="s">
        <v>369</v>
      </c>
      <c r="F134" s="142" t="s">
        <v>370</v>
      </c>
      <c r="G134" s="142" t="s">
        <v>371</v>
      </c>
      <c r="H134" s="142" t="s">
        <v>369</v>
      </c>
      <c r="I134" s="142" t="s">
        <v>370</v>
      </c>
      <c r="J134" s="143"/>
      <c r="K134" s="143"/>
    </row>
    <row r="135" spans="1:11" s="144" customFormat="1" ht="18" customHeight="1">
      <c r="A135" s="329" t="s">
        <v>372</v>
      </c>
      <c r="B135" s="329"/>
      <c r="C135" s="329"/>
      <c r="D135" s="146">
        <v>0</v>
      </c>
      <c r="E135" s="146">
        <v>0</v>
      </c>
      <c r="F135" s="146">
        <v>0</v>
      </c>
      <c r="G135" s="146">
        <v>0</v>
      </c>
      <c r="H135" s="146">
        <v>0</v>
      </c>
      <c r="I135" s="146">
        <v>0</v>
      </c>
      <c r="J135" s="143"/>
      <c r="K135" s="143"/>
    </row>
    <row r="136" spans="1:11" s="144" customFormat="1" ht="30" customHeight="1">
      <c r="A136" s="330" t="s">
        <v>373</v>
      </c>
      <c r="B136" s="330"/>
      <c r="C136" s="330"/>
      <c r="D136" s="147"/>
      <c r="E136" s="146">
        <f>E137+E138+E139</f>
        <v>10000000000</v>
      </c>
      <c r="F136" s="146">
        <f>F137+F138+F139</f>
        <v>10000000000</v>
      </c>
      <c r="G136" s="148">
        <f>G137+G138+G139</f>
        <v>0</v>
      </c>
      <c r="H136" s="146">
        <f>H137+H138+H139</f>
        <v>0</v>
      </c>
      <c r="I136" s="146">
        <f>I137+I138+I139</f>
        <v>0</v>
      </c>
      <c r="J136" s="143"/>
      <c r="K136" s="143"/>
    </row>
    <row r="137" spans="1:11" s="144" customFormat="1" ht="18" customHeight="1">
      <c r="A137" s="331" t="s">
        <v>374</v>
      </c>
      <c r="B137" s="329"/>
      <c r="C137" s="329"/>
      <c r="D137" s="148"/>
      <c r="E137" s="146">
        <v>10000000000</v>
      </c>
      <c r="F137" s="146">
        <v>10000000000</v>
      </c>
      <c r="G137" s="148">
        <v>0</v>
      </c>
      <c r="H137" s="146">
        <v>0</v>
      </c>
      <c r="I137" s="146">
        <v>0</v>
      </c>
      <c r="J137" s="143"/>
      <c r="K137" s="143"/>
    </row>
    <row r="138" spans="1:11" s="144" customFormat="1" ht="18" customHeight="1" hidden="1">
      <c r="A138" s="331" t="s">
        <v>375</v>
      </c>
      <c r="B138" s="329"/>
      <c r="C138" s="329"/>
      <c r="D138" s="148">
        <v>0</v>
      </c>
      <c r="E138" s="146">
        <v>0</v>
      </c>
      <c r="F138" s="146">
        <v>0</v>
      </c>
      <c r="G138" s="148">
        <v>0</v>
      </c>
      <c r="H138" s="146">
        <v>0</v>
      </c>
      <c r="I138" s="146">
        <v>0</v>
      </c>
      <c r="J138" s="143"/>
      <c r="K138" s="143"/>
    </row>
    <row r="139" spans="1:11" s="144" customFormat="1" ht="18" customHeight="1" hidden="1">
      <c r="A139" s="149" t="s">
        <v>376</v>
      </c>
      <c r="B139" s="145"/>
      <c r="C139" s="145"/>
      <c r="D139" s="148">
        <v>0</v>
      </c>
      <c r="E139" s="146">
        <v>0</v>
      </c>
      <c r="F139" s="146">
        <v>0</v>
      </c>
      <c r="G139" s="148">
        <v>0</v>
      </c>
      <c r="H139" s="146">
        <v>0</v>
      </c>
      <c r="I139" s="146">
        <v>0</v>
      </c>
      <c r="J139" s="143"/>
      <c r="K139" s="143"/>
    </row>
    <row r="140" spans="1:11" s="144" customFormat="1" ht="18" customHeight="1" hidden="1">
      <c r="A140" s="329" t="s">
        <v>377</v>
      </c>
      <c r="B140" s="329"/>
      <c r="C140" s="329"/>
      <c r="D140" s="329"/>
      <c r="E140" s="146">
        <v>0</v>
      </c>
      <c r="F140" s="146">
        <v>0</v>
      </c>
      <c r="G140" s="148">
        <v>0</v>
      </c>
      <c r="H140" s="146">
        <v>0</v>
      </c>
      <c r="I140" s="146">
        <v>0</v>
      </c>
      <c r="J140" s="143"/>
      <c r="K140" s="143"/>
    </row>
    <row r="141" spans="1:11" s="144" customFormat="1" ht="18" customHeight="1">
      <c r="A141" s="121"/>
      <c r="B141" s="121"/>
      <c r="C141" s="121" t="s">
        <v>367</v>
      </c>
      <c r="D141" s="150">
        <f aca="true" t="shared" si="0" ref="D141:I141">D140+D136+D135</f>
        <v>0</v>
      </c>
      <c r="E141" s="151">
        <f t="shared" si="0"/>
        <v>10000000000</v>
      </c>
      <c r="F141" s="151">
        <f t="shared" si="0"/>
        <v>10000000000</v>
      </c>
      <c r="G141" s="150">
        <f t="shared" si="0"/>
        <v>0</v>
      </c>
      <c r="H141" s="151">
        <f t="shared" si="0"/>
        <v>0</v>
      </c>
      <c r="I141" s="151">
        <f t="shared" si="0"/>
        <v>0</v>
      </c>
      <c r="J141" s="143"/>
      <c r="K141" s="143"/>
    </row>
    <row r="142" spans="1:11" s="154" customFormat="1" ht="18" customHeight="1">
      <c r="A142" s="332" t="s">
        <v>378</v>
      </c>
      <c r="B142" s="332"/>
      <c r="C142" s="332"/>
      <c r="D142" s="332"/>
      <c r="E142" s="332"/>
      <c r="F142" s="332"/>
      <c r="G142" s="332"/>
      <c r="H142" s="152"/>
      <c r="I142" s="152"/>
      <c r="J142" s="153"/>
      <c r="K142" s="153"/>
    </row>
    <row r="143" spans="1:28" s="134" customFormat="1" ht="18.75" customHeight="1">
      <c r="A143" s="333" t="s">
        <v>379</v>
      </c>
      <c r="B143" s="334"/>
      <c r="C143" s="334"/>
      <c r="D143" s="334"/>
      <c r="E143" s="334"/>
      <c r="F143" s="334"/>
      <c r="G143" s="335"/>
      <c r="H143" s="155" t="s">
        <v>353</v>
      </c>
      <c r="I143" s="155" t="s">
        <v>354</v>
      </c>
      <c r="K143" s="156"/>
      <c r="O143" s="157"/>
      <c r="P143" s="157"/>
      <c r="Q143" s="157"/>
      <c r="R143" s="157"/>
      <c r="U143" s="158"/>
      <c r="V143" s="158"/>
      <c r="W143" s="158"/>
      <c r="X143" s="158"/>
      <c r="Y143" s="158"/>
      <c r="Z143" s="158"/>
      <c r="AA143" s="158"/>
      <c r="AB143" s="158"/>
    </row>
    <row r="144" spans="1:28" s="134" customFormat="1" ht="18.75" customHeight="1">
      <c r="A144" s="336" t="s">
        <v>380</v>
      </c>
      <c r="B144" s="336"/>
      <c r="C144" s="336"/>
      <c r="D144" s="336"/>
      <c r="E144" s="336"/>
      <c r="F144" s="336"/>
      <c r="G144" s="336"/>
      <c r="H144" s="159">
        <f>SUM(H145:H163)</f>
        <v>14027029948</v>
      </c>
      <c r="I144" s="159">
        <f>SUM(I145:I163)</f>
        <v>27417740902</v>
      </c>
      <c r="K144" s="156"/>
      <c r="O144" s="157"/>
      <c r="P144" s="157"/>
      <c r="Q144" s="157"/>
      <c r="R144" s="157"/>
      <c r="U144" s="158"/>
      <c r="V144" s="158"/>
      <c r="W144" s="158"/>
      <c r="X144" s="158"/>
      <c r="Y144" s="158"/>
      <c r="Z144" s="158"/>
      <c r="AA144" s="158"/>
      <c r="AB144" s="158"/>
    </row>
    <row r="145" spans="1:11" s="112" customFormat="1" ht="16.5" customHeight="1">
      <c r="A145" s="337" t="s">
        <v>381</v>
      </c>
      <c r="B145" s="338"/>
      <c r="C145" s="338"/>
      <c r="D145" s="338"/>
      <c r="E145" s="338"/>
      <c r="F145" s="338"/>
      <c r="G145" s="338"/>
      <c r="H145" s="160">
        <v>3932676259</v>
      </c>
      <c r="I145" s="160">
        <v>6372455127</v>
      </c>
      <c r="J145" s="111"/>
      <c r="K145" s="111"/>
    </row>
    <row r="146" spans="1:18" s="134" customFormat="1" ht="17.25" customHeight="1">
      <c r="A146" s="337" t="s">
        <v>382</v>
      </c>
      <c r="B146" s="338"/>
      <c r="C146" s="338"/>
      <c r="D146" s="338"/>
      <c r="E146" s="338"/>
      <c r="F146" s="338"/>
      <c r="G146" s="338"/>
      <c r="H146" s="160">
        <v>3261323890</v>
      </c>
      <c r="I146" s="160">
        <v>44000000</v>
      </c>
      <c r="O146" s="157"/>
      <c r="P146" s="157"/>
      <c r="Q146" s="157"/>
      <c r="R146" s="157"/>
    </row>
    <row r="147" spans="1:11" s="112" customFormat="1" ht="16.5" customHeight="1">
      <c r="A147" s="337" t="s">
        <v>383</v>
      </c>
      <c r="B147" s="338"/>
      <c r="C147" s="338"/>
      <c r="D147" s="338"/>
      <c r="E147" s="338"/>
      <c r="F147" s="338"/>
      <c r="G147" s="338"/>
      <c r="H147" s="160">
        <v>4924555000</v>
      </c>
      <c r="I147" s="160">
        <v>10075623073</v>
      </c>
      <c r="J147" s="111"/>
      <c r="K147" s="111"/>
    </row>
    <row r="148" spans="1:18" s="134" customFormat="1" ht="16.5" customHeight="1">
      <c r="A148" s="337" t="s">
        <v>384</v>
      </c>
      <c r="B148" s="338"/>
      <c r="C148" s="338"/>
      <c r="D148" s="338"/>
      <c r="E148" s="338"/>
      <c r="F148" s="338"/>
      <c r="G148" s="338"/>
      <c r="H148" s="160"/>
      <c r="I148" s="160">
        <v>49089934</v>
      </c>
      <c r="O148" s="157"/>
      <c r="P148" s="157"/>
      <c r="Q148" s="157"/>
      <c r="R148" s="157"/>
    </row>
    <row r="149" spans="1:18" s="134" customFormat="1" ht="16.5" customHeight="1">
      <c r="A149" s="337" t="s">
        <v>385</v>
      </c>
      <c r="B149" s="338"/>
      <c r="C149" s="338"/>
      <c r="D149" s="338"/>
      <c r="E149" s="338"/>
      <c r="F149" s="338"/>
      <c r="G149" s="338"/>
      <c r="H149" s="160"/>
      <c r="I149" s="160">
        <v>2582113310</v>
      </c>
      <c r="O149" s="157"/>
      <c r="P149" s="157"/>
      <c r="Q149" s="157"/>
      <c r="R149" s="157"/>
    </row>
    <row r="150" spans="1:18" s="134" customFormat="1" ht="16.5" customHeight="1">
      <c r="A150" s="337" t="s">
        <v>386</v>
      </c>
      <c r="B150" s="338"/>
      <c r="C150" s="338"/>
      <c r="D150" s="338"/>
      <c r="E150" s="338"/>
      <c r="F150" s="338"/>
      <c r="G150" s="338"/>
      <c r="H150" s="160"/>
      <c r="I150" s="160">
        <v>7267500000</v>
      </c>
      <c r="O150" s="157"/>
      <c r="P150" s="157"/>
      <c r="Q150" s="157"/>
      <c r="R150" s="157"/>
    </row>
    <row r="151" spans="1:18" s="134" customFormat="1" ht="16.5" customHeight="1">
      <c r="A151" s="337" t="s">
        <v>387</v>
      </c>
      <c r="B151" s="338"/>
      <c r="C151" s="338"/>
      <c r="D151" s="338"/>
      <c r="E151" s="338"/>
      <c r="F151" s="338"/>
      <c r="G151" s="338"/>
      <c r="H151" s="160"/>
      <c r="I151" s="160">
        <v>689458</v>
      </c>
      <c r="O151" s="157"/>
      <c r="P151" s="157"/>
      <c r="Q151" s="157"/>
      <c r="R151" s="157"/>
    </row>
    <row r="152" spans="1:18" s="134" customFormat="1" ht="16.5" customHeight="1">
      <c r="A152" s="337" t="s">
        <v>388</v>
      </c>
      <c r="B152" s="338"/>
      <c r="C152" s="338"/>
      <c r="D152" s="338"/>
      <c r="E152" s="338"/>
      <c r="F152" s="338"/>
      <c r="G152" s="338"/>
      <c r="H152" s="160"/>
      <c r="I152" s="160">
        <v>1026270000</v>
      </c>
      <c r="O152" s="157"/>
      <c r="P152" s="157"/>
      <c r="Q152" s="157"/>
      <c r="R152" s="157"/>
    </row>
    <row r="153" spans="1:18" s="134" customFormat="1" ht="16.5" customHeight="1">
      <c r="A153" s="337" t="s">
        <v>389</v>
      </c>
      <c r="B153" s="338"/>
      <c r="C153" s="338"/>
      <c r="D153" s="338"/>
      <c r="E153" s="338"/>
      <c r="F153" s="338"/>
      <c r="G153" s="338"/>
      <c r="H153" s="160">
        <v>18282622</v>
      </c>
      <c r="I153" s="160">
        <v>0</v>
      </c>
      <c r="O153" s="157"/>
      <c r="P153" s="157"/>
      <c r="Q153" s="157"/>
      <c r="R153" s="157"/>
    </row>
    <row r="154" spans="1:18" s="134" customFormat="1" ht="16.5" customHeight="1" hidden="1">
      <c r="A154" s="337" t="s">
        <v>390</v>
      </c>
      <c r="B154" s="338"/>
      <c r="C154" s="338"/>
      <c r="D154" s="338"/>
      <c r="E154" s="338"/>
      <c r="F154" s="338"/>
      <c r="G154" s="338"/>
      <c r="H154" s="160"/>
      <c r="I154" s="160">
        <v>0</v>
      </c>
      <c r="O154" s="157"/>
      <c r="P154" s="157"/>
      <c r="Q154" s="157"/>
      <c r="R154" s="157"/>
    </row>
    <row r="155" spans="1:18" s="134" customFormat="1" ht="16.5" customHeight="1" hidden="1">
      <c r="A155" s="337" t="s">
        <v>391</v>
      </c>
      <c r="B155" s="338"/>
      <c r="C155" s="338"/>
      <c r="D155" s="338"/>
      <c r="E155" s="338"/>
      <c r="F155" s="338"/>
      <c r="G155" s="338"/>
      <c r="H155" s="160"/>
      <c r="I155" s="160">
        <v>0</v>
      </c>
      <c r="O155" s="157"/>
      <c r="P155" s="157"/>
      <c r="Q155" s="157"/>
      <c r="R155" s="157"/>
    </row>
    <row r="156" spans="1:18" s="134" customFormat="1" ht="16.5" customHeight="1" hidden="1">
      <c r="A156" s="339" t="s">
        <v>392</v>
      </c>
      <c r="B156" s="340"/>
      <c r="C156" s="340"/>
      <c r="D156" s="340"/>
      <c r="E156" s="340"/>
      <c r="F156" s="340"/>
      <c r="G156" s="341"/>
      <c r="H156" s="160"/>
      <c r="I156" s="160"/>
      <c r="O156" s="157"/>
      <c r="P156" s="157"/>
      <c r="Q156" s="157"/>
      <c r="R156" s="157"/>
    </row>
    <row r="157" spans="1:18" s="134" customFormat="1" ht="16.5" customHeight="1" hidden="1">
      <c r="A157" s="337" t="s">
        <v>393</v>
      </c>
      <c r="B157" s="338"/>
      <c r="C157" s="338"/>
      <c r="D157" s="338"/>
      <c r="E157" s="338"/>
      <c r="F157" s="338"/>
      <c r="G157" s="338"/>
      <c r="H157" s="160"/>
      <c r="I157" s="160">
        <v>0</v>
      </c>
      <c r="O157" s="157"/>
      <c r="P157" s="157"/>
      <c r="Q157" s="157"/>
      <c r="R157" s="157"/>
    </row>
    <row r="158" spans="1:18" s="134" customFormat="1" ht="16.5" customHeight="1" hidden="1">
      <c r="A158" s="337" t="s">
        <v>394</v>
      </c>
      <c r="B158" s="338"/>
      <c r="C158" s="338"/>
      <c r="D158" s="338"/>
      <c r="E158" s="338"/>
      <c r="F158" s="338"/>
      <c r="G158" s="338"/>
      <c r="H158" s="160"/>
      <c r="I158" s="160">
        <v>0</v>
      </c>
      <c r="O158" s="157"/>
      <c r="P158" s="157"/>
      <c r="Q158" s="157"/>
      <c r="R158" s="157"/>
    </row>
    <row r="159" spans="1:18" s="134" customFormat="1" ht="16.5" customHeight="1" hidden="1">
      <c r="A159" s="342" t="s">
        <v>395</v>
      </c>
      <c r="B159" s="343"/>
      <c r="C159" s="343"/>
      <c r="D159" s="343"/>
      <c r="E159" s="343"/>
      <c r="F159" s="343"/>
      <c r="G159" s="344"/>
      <c r="H159" s="160"/>
      <c r="I159" s="160"/>
      <c r="O159" s="157"/>
      <c r="P159" s="157"/>
      <c r="Q159" s="157"/>
      <c r="R159" s="157"/>
    </row>
    <row r="160" spans="1:18" s="134" customFormat="1" ht="16.5" customHeight="1">
      <c r="A160" s="337" t="s">
        <v>396</v>
      </c>
      <c r="B160" s="338"/>
      <c r="C160" s="338"/>
      <c r="D160" s="338"/>
      <c r="E160" s="338"/>
      <c r="F160" s="338"/>
      <c r="G160" s="338"/>
      <c r="H160" s="160">
        <v>1880934822</v>
      </c>
      <c r="I160" s="160"/>
      <c r="O160" s="157"/>
      <c r="P160" s="157"/>
      <c r="Q160" s="157"/>
      <c r="R160" s="157"/>
    </row>
    <row r="161" spans="1:18" s="134" customFormat="1" ht="16.5" customHeight="1">
      <c r="A161" s="337" t="s">
        <v>397</v>
      </c>
      <c r="B161" s="338"/>
      <c r="C161" s="338"/>
      <c r="D161" s="338"/>
      <c r="E161" s="338"/>
      <c r="F161" s="338"/>
      <c r="G161" s="338"/>
      <c r="H161" s="160">
        <v>2896000</v>
      </c>
      <c r="I161" s="160">
        <v>0</v>
      </c>
      <c r="O161" s="157"/>
      <c r="P161" s="157"/>
      <c r="Q161" s="157"/>
      <c r="R161" s="157"/>
    </row>
    <row r="162" spans="1:18" s="134" customFormat="1" ht="16.5" customHeight="1" hidden="1">
      <c r="A162" s="337" t="s">
        <v>398</v>
      </c>
      <c r="B162" s="338"/>
      <c r="C162" s="338"/>
      <c r="D162" s="338"/>
      <c r="E162" s="338"/>
      <c r="F162" s="338"/>
      <c r="G162" s="338"/>
      <c r="H162" s="160"/>
      <c r="I162" s="160"/>
      <c r="O162" s="157"/>
      <c r="P162" s="157"/>
      <c r="Q162" s="157"/>
      <c r="R162" s="157"/>
    </row>
    <row r="163" spans="1:18" s="134" customFormat="1" ht="16.5" customHeight="1">
      <c r="A163" s="337" t="s">
        <v>399</v>
      </c>
      <c r="B163" s="338"/>
      <c r="C163" s="338"/>
      <c r="D163" s="338"/>
      <c r="E163" s="338"/>
      <c r="F163" s="338"/>
      <c r="G163" s="338"/>
      <c r="H163" s="160">
        <v>6361355</v>
      </c>
      <c r="I163" s="160"/>
      <c r="O163" s="157"/>
      <c r="P163" s="157"/>
      <c r="Q163" s="157"/>
      <c r="R163" s="157"/>
    </row>
    <row r="164" spans="1:11" s="112" customFormat="1" ht="16.5" customHeight="1">
      <c r="A164" s="345" t="s">
        <v>400</v>
      </c>
      <c r="B164" s="345"/>
      <c r="C164" s="345"/>
      <c r="D164" s="345"/>
      <c r="E164" s="345"/>
      <c r="F164" s="345"/>
      <c r="G164" s="345"/>
      <c r="H164" s="161">
        <v>0</v>
      </c>
      <c r="I164" s="161">
        <v>0</v>
      </c>
      <c r="J164" s="111"/>
      <c r="K164" s="111"/>
    </row>
    <row r="165" spans="1:11" s="112" customFormat="1" ht="16.5" customHeight="1">
      <c r="A165" s="345" t="s">
        <v>401</v>
      </c>
      <c r="B165" s="345"/>
      <c r="C165" s="345"/>
      <c r="D165" s="345"/>
      <c r="E165" s="345"/>
      <c r="F165" s="345"/>
      <c r="G165" s="345"/>
      <c r="H165" s="161">
        <f>SUM(H166:H170)</f>
        <v>12124916504</v>
      </c>
      <c r="I165" s="161">
        <f>SUM(I166:I170)</f>
        <v>16492078200</v>
      </c>
      <c r="J165" s="111"/>
      <c r="K165" s="111"/>
    </row>
    <row r="166" spans="1:11" s="112" customFormat="1" ht="16.5" customHeight="1">
      <c r="A166" s="337" t="s">
        <v>381</v>
      </c>
      <c r="B166" s="338"/>
      <c r="C166" s="338"/>
      <c r="D166" s="338"/>
      <c r="E166" s="338"/>
      <c r="F166" s="338"/>
      <c r="G166" s="338"/>
      <c r="H166" s="160">
        <v>3932676259</v>
      </c>
      <c r="I166" s="160">
        <v>6372455127</v>
      </c>
      <c r="J166" s="111"/>
      <c r="K166" s="111"/>
    </row>
    <row r="167" spans="1:11" s="112" customFormat="1" ht="16.5" customHeight="1">
      <c r="A167" s="342" t="s">
        <v>402</v>
      </c>
      <c r="B167" s="343"/>
      <c r="C167" s="343"/>
      <c r="D167" s="343"/>
      <c r="E167" s="343"/>
      <c r="F167" s="343"/>
      <c r="G167" s="344"/>
      <c r="H167" s="160">
        <v>3261323890</v>
      </c>
      <c r="I167" s="162">
        <v>44000000</v>
      </c>
      <c r="J167" s="111"/>
      <c r="K167" s="111"/>
    </row>
    <row r="168" spans="1:11" s="112" customFormat="1" ht="16.5" customHeight="1">
      <c r="A168" s="337" t="s">
        <v>399</v>
      </c>
      <c r="B168" s="338"/>
      <c r="C168" s="338"/>
      <c r="D168" s="338"/>
      <c r="E168" s="338"/>
      <c r="F168" s="338"/>
      <c r="G168" s="338"/>
      <c r="H168" s="160">
        <v>6361355</v>
      </c>
      <c r="I168" s="162"/>
      <c r="J168" s="111"/>
      <c r="K168" s="111"/>
    </row>
    <row r="169" spans="1:11" s="112" customFormat="1" ht="16.5" customHeight="1" hidden="1">
      <c r="A169" s="342" t="s">
        <v>395</v>
      </c>
      <c r="B169" s="343"/>
      <c r="C169" s="343"/>
      <c r="D169" s="343"/>
      <c r="E169" s="343"/>
      <c r="F169" s="343"/>
      <c r="G169" s="344"/>
      <c r="H169" s="160"/>
      <c r="I169" s="162"/>
      <c r="J169" s="111"/>
      <c r="K169" s="111"/>
    </row>
    <row r="170" spans="1:11" s="112" customFormat="1" ht="16.5" customHeight="1">
      <c r="A170" s="346" t="s">
        <v>383</v>
      </c>
      <c r="B170" s="347"/>
      <c r="C170" s="347"/>
      <c r="D170" s="347"/>
      <c r="E170" s="347"/>
      <c r="F170" s="347"/>
      <c r="G170" s="347"/>
      <c r="H170" s="163">
        <v>4924555000</v>
      </c>
      <c r="I170" s="163">
        <v>10075623073</v>
      </c>
      <c r="J170" s="111"/>
      <c r="K170" s="111"/>
    </row>
    <row r="171" spans="1:28" s="99" customFormat="1" ht="18" customHeight="1">
      <c r="A171" s="140" t="s">
        <v>403</v>
      </c>
      <c r="B171" s="134"/>
      <c r="C171" s="134"/>
      <c r="D171" s="134"/>
      <c r="E171" s="134"/>
      <c r="F171" s="348" t="s">
        <v>353</v>
      </c>
      <c r="G171" s="348"/>
      <c r="H171" s="348" t="s">
        <v>354</v>
      </c>
      <c r="I171" s="348"/>
      <c r="K171" s="100"/>
      <c r="O171" s="101"/>
      <c r="P171" s="101"/>
      <c r="Q171" s="101"/>
      <c r="R171" s="101"/>
      <c r="U171" s="102"/>
      <c r="V171" s="102"/>
      <c r="W171" s="102"/>
      <c r="X171" s="102"/>
      <c r="Y171" s="102"/>
      <c r="Z171" s="102"/>
      <c r="AA171" s="102"/>
      <c r="AB171" s="102"/>
    </row>
    <row r="172" spans="1:28" s="99" customFormat="1" ht="18" customHeight="1">
      <c r="A172" s="140"/>
      <c r="B172" s="134"/>
      <c r="C172" s="134"/>
      <c r="D172" s="134"/>
      <c r="E172" s="134"/>
      <c r="F172" s="164" t="s">
        <v>404</v>
      </c>
      <c r="G172" s="164" t="s">
        <v>371</v>
      </c>
      <c r="H172" s="164" t="s">
        <v>404</v>
      </c>
      <c r="I172" s="164" t="s">
        <v>371</v>
      </c>
      <c r="K172" s="100"/>
      <c r="O172" s="101"/>
      <c r="P172" s="101"/>
      <c r="Q172" s="101"/>
      <c r="R172" s="101"/>
      <c r="U172" s="102"/>
      <c r="V172" s="102"/>
      <c r="W172" s="102"/>
      <c r="X172" s="102"/>
      <c r="Y172" s="102"/>
      <c r="Z172" s="102"/>
      <c r="AA172" s="102"/>
      <c r="AB172" s="102"/>
    </row>
    <row r="173" spans="1:28" s="99" customFormat="1" ht="18" customHeight="1">
      <c r="A173" s="144" t="s">
        <v>405</v>
      </c>
      <c r="B173" s="144"/>
      <c r="C173" s="144"/>
      <c r="D173" s="144"/>
      <c r="E173" s="144"/>
      <c r="F173" s="165">
        <f>SUM(F174:F180)</f>
        <v>4890290153</v>
      </c>
      <c r="G173" s="144"/>
      <c r="H173" s="165">
        <f>SUM(H174:H180)</f>
        <v>662851759</v>
      </c>
      <c r="I173" s="165">
        <f>SUM(I174:I180)</f>
        <v>0</v>
      </c>
      <c r="K173" s="100"/>
      <c r="O173" s="101"/>
      <c r="P173" s="101"/>
      <c r="Q173" s="101"/>
      <c r="R173" s="101"/>
      <c r="U173" s="102"/>
      <c r="V173" s="102"/>
      <c r="W173" s="102"/>
      <c r="X173" s="102"/>
      <c r="Y173" s="102"/>
      <c r="Z173" s="102"/>
      <c r="AA173" s="102"/>
      <c r="AB173" s="102"/>
    </row>
    <row r="174" spans="1:28" s="99" customFormat="1" ht="18" customHeight="1">
      <c r="A174" s="133" t="s">
        <v>406</v>
      </c>
      <c r="B174" s="134"/>
      <c r="C174" s="134"/>
      <c r="D174" s="134"/>
      <c r="E174" s="134"/>
      <c r="F174" s="134"/>
      <c r="G174" s="134"/>
      <c r="H174" s="135"/>
      <c r="I174" s="146">
        <v>0</v>
      </c>
      <c r="K174" s="100"/>
      <c r="O174" s="101"/>
      <c r="P174" s="101"/>
      <c r="Q174" s="101"/>
      <c r="R174" s="101"/>
      <c r="U174" s="102"/>
      <c r="V174" s="102"/>
      <c r="W174" s="102"/>
      <c r="X174" s="102"/>
      <c r="Y174" s="102"/>
      <c r="Z174" s="102"/>
      <c r="AA174" s="102"/>
      <c r="AB174" s="102"/>
    </row>
    <row r="175" spans="1:28" s="99" customFormat="1" ht="18" customHeight="1">
      <c r="A175" s="133" t="s">
        <v>407</v>
      </c>
      <c r="B175" s="134"/>
      <c r="C175" s="134"/>
      <c r="D175" s="134"/>
      <c r="E175" s="134"/>
      <c r="F175" s="157">
        <v>3392111904</v>
      </c>
      <c r="G175" s="134"/>
      <c r="H175" s="135"/>
      <c r="I175" s="146">
        <v>0</v>
      </c>
      <c r="J175" s="139"/>
      <c r="K175" s="100"/>
      <c r="O175" s="101"/>
      <c r="P175" s="101"/>
      <c r="Q175" s="101"/>
      <c r="R175" s="101"/>
      <c r="U175" s="102"/>
      <c r="V175" s="102"/>
      <c r="W175" s="102"/>
      <c r="X175" s="102"/>
      <c r="Y175" s="102"/>
      <c r="Z175" s="102"/>
      <c r="AA175" s="102"/>
      <c r="AB175" s="102"/>
    </row>
    <row r="176" spans="1:28" s="99" customFormat="1" ht="18" customHeight="1">
      <c r="A176" s="133" t="s">
        <v>408</v>
      </c>
      <c r="B176" s="134"/>
      <c r="C176" s="134"/>
      <c r="D176" s="134"/>
      <c r="E176" s="134"/>
      <c r="F176" s="135">
        <f>+10000000+322165027</f>
        <v>332165027</v>
      </c>
      <c r="G176" s="134"/>
      <c r="H176" s="135">
        <f>+193096261+116609</f>
        <v>193212870</v>
      </c>
      <c r="I176" s="146">
        <v>0</v>
      </c>
      <c r="K176" s="100"/>
      <c r="O176" s="101"/>
      <c r="P176" s="101"/>
      <c r="Q176" s="101"/>
      <c r="R176" s="101"/>
      <c r="U176" s="102"/>
      <c r="V176" s="102"/>
      <c r="W176" s="102"/>
      <c r="X176" s="102"/>
      <c r="Y176" s="102"/>
      <c r="Z176" s="102"/>
      <c r="AA176" s="102"/>
      <c r="AB176" s="102"/>
    </row>
    <row r="177" spans="1:28" s="99" customFormat="1" ht="18" customHeight="1">
      <c r="A177" s="133" t="s">
        <v>409</v>
      </c>
      <c r="B177" s="137"/>
      <c r="C177" s="134"/>
      <c r="D177" s="134"/>
      <c r="E177" s="134"/>
      <c r="F177" s="134"/>
      <c r="G177" s="134"/>
      <c r="H177" s="146">
        <v>0</v>
      </c>
      <c r="I177" s="146">
        <v>0</v>
      </c>
      <c r="K177" s="100"/>
      <c r="O177" s="101"/>
      <c r="P177" s="101"/>
      <c r="Q177" s="101"/>
      <c r="R177" s="101"/>
      <c r="U177" s="102"/>
      <c r="V177" s="102"/>
      <c r="W177" s="102"/>
      <c r="X177" s="102"/>
      <c r="Y177" s="102"/>
      <c r="Z177" s="102"/>
      <c r="AA177" s="102"/>
      <c r="AB177" s="102"/>
    </row>
    <row r="178" spans="1:28" s="99" customFormat="1" ht="18" customHeight="1">
      <c r="A178" s="133" t="s">
        <v>410</v>
      </c>
      <c r="B178" s="137"/>
      <c r="C178" s="134"/>
      <c r="D178" s="134"/>
      <c r="E178" s="134"/>
      <c r="F178" s="157">
        <v>872416000</v>
      </c>
      <c r="G178" s="134"/>
      <c r="H178" s="146">
        <v>0</v>
      </c>
      <c r="I178" s="146">
        <v>0</v>
      </c>
      <c r="K178" s="100"/>
      <c r="O178" s="101"/>
      <c r="P178" s="101"/>
      <c r="Q178" s="101"/>
      <c r="R178" s="101"/>
      <c r="U178" s="102"/>
      <c r="V178" s="102"/>
      <c r="W178" s="102"/>
      <c r="X178" s="102"/>
      <c r="Y178" s="102"/>
      <c r="Z178" s="102"/>
      <c r="AA178" s="102"/>
      <c r="AB178" s="102"/>
    </row>
    <row r="179" spans="1:28" s="99" customFormat="1" ht="18" customHeight="1">
      <c r="A179" s="133" t="s">
        <v>411</v>
      </c>
      <c r="B179" s="137"/>
      <c r="C179" s="134"/>
      <c r="D179" s="134"/>
      <c r="E179" s="134"/>
      <c r="F179" s="157">
        <v>293597222</v>
      </c>
      <c r="G179" s="134"/>
      <c r="H179" s="135">
        <v>299638889</v>
      </c>
      <c r="I179" s="146">
        <v>0</v>
      </c>
      <c r="K179" s="100"/>
      <c r="O179" s="101"/>
      <c r="P179" s="101"/>
      <c r="Q179" s="101"/>
      <c r="R179" s="101"/>
      <c r="U179" s="102"/>
      <c r="V179" s="102"/>
      <c r="W179" s="102"/>
      <c r="X179" s="102"/>
      <c r="Y179" s="102"/>
      <c r="Z179" s="102"/>
      <c r="AA179" s="102"/>
      <c r="AB179" s="102"/>
    </row>
    <row r="180" spans="1:28" s="99" customFormat="1" ht="18" customHeight="1">
      <c r="A180" s="133" t="s">
        <v>412</v>
      </c>
      <c r="B180" s="137"/>
      <c r="C180" s="134"/>
      <c r="D180" s="134"/>
      <c r="E180" s="134"/>
      <c r="F180" s="135"/>
      <c r="G180" s="134"/>
      <c r="H180" s="135">
        <v>170000000</v>
      </c>
      <c r="I180" s="146">
        <v>0</v>
      </c>
      <c r="K180" s="100"/>
      <c r="O180" s="101"/>
      <c r="P180" s="101"/>
      <c r="Q180" s="101"/>
      <c r="R180" s="101"/>
      <c r="U180" s="102"/>
      <c r="V180" s="102"/>
      <c r="W180" s="102"/>
      <c r="X180" s="102"/>
      <c r="Y180" s="102"/>
      <c r="Z180" s="102"/>
      <c r="AA180" s="102"/>
      <c r="AB180" s="102"/>
    </row>
    <row r="181" spans="1:28" s="99" customFormat="1" ht="18" customHeight="1">
      <c r="A181" s="144" t="s">
        <v>413</v>
      </c>
      <c r="B181" s="144"/>
      <c r="C181" s="144"/>
      <c r="D181" s="144"/>
      <c r="E181" s="144"/>
      <c r="F181" s="138">
        <f>++F182+F183</f>
        <v>121560000</v>
      </c>
      <c r="G181" s="144"/>
      <c r="H181" s="138">
        <f>++H182</f>
        <v>3000000</v>
      </c>
      <c r="I181" s="146">
        <v>0</v>
      </c>
      <c r="K181" s="100"/>
      <c r="O181" s="101"/>
      <c r="P181" s="101"/>
      <c r="Q181" s="101"/>
      <c r="R181" s="101"/>
      <c r="U181" s="102"/>
      <c r="V181" s="102"/>
      <c r="W181" s="102"/>
      <c r="X181" s="102"/>
      <c r="Y181" s="102"/>
      <c r="Z181" s="102"/>
      <c r="AA181" s="102"/>
      <c r="AB181" s="102"/>
    </row>
    <row r="182" spans="1:28" s="99" customFormat="1" ht="18" customHeight="1">
      <c r="A182" s="145" t="s">
        <v>414</v>
      </c>
      <c r="B182" s="145"/>
      <c r="C182" s="145"/>
      <c r="D182" s="145"/>
      <c r="E182" s="145"/>
      <c r="F182" s="135">
        <v>3000000</v>
      </c>
      <c r="G182" s="145"/>
      <c r="H182" s="135">
        <v>3000000</v>
      </c>
      <c r="I182" s="146">
        <v>0</v>
      </c>
      <c r="K182" s="100"/>
      <c r="O182" s="101"/>
      <c r="P182" s="101"/>
      <c r="Q182" s="101"/>
      <c r="R182" s="101"/>
      <c r="U182" s="102"/>
      <c r="V182" s="102"/>
      <c r="W182" s="102"/>
      <c r="X182" s="102"/>
      <c r="Y182" s="102"/>
      <c r="Z182" s="102"/>
      <c r="AA182" s="102"/>
      <c r="AB182" s="102"/>
    </row>
    <row r="183" spans="1:28" s="99" customFormat="1" ht="18" customHeight="1">
      <c r="A183" s="145" t="s">
        <v>415</v>
      </c>
      <c r="B183" s="145"/>
      <c r="C183" s="145"/>
      <c r="D183" s="145"/>
      <c r="E183" s="145"/>
      <c r="F183" s="135">
        <v>118560000</v>
      </c>
      <c r="G183" s="145"/>
      <c r="H183" s="135"/>
      <c r="I183" s="146"/>
      <c r="K183" s="100"/>
      <c r="O183" s="101"/>
      <c r="P183" s="101"/>
      <c r="Q183" s="101"/>
      <c r="R183" s="101"/>
      <c r="U183" s="102"/>
      <c r="V183" s="102"/>
      <c r="W183" s="102"/>
      <c r="X183" s="102"/>
      <c r="Y183" s="102"/>
      <c r="Z183" s="102"/>
      <c r="AA183" s="102"/>
      <c r="AB183" s="102"/>
    </row>
    <row r="184" spans="1:28" s="99" customFormat="1" ht="18" customHeight="1">
      <c r="A184" s="349" t="s">
        <v>416</v>
      </c>
      <c r="B184" s="349"/>
      <c r="C184" s="349"/>
      <c r="D184" s="349"/>
      <c r="E184" s="349"/>
      <c r="F184" s="327" t="s">
        <v>353</v>
      </c>
      <c r="G184" s="327"/>
      <c r="H184" s="327" t="s">
        <v>354</v>
      </c>
      <c r="I184" s="327"/>
      <c r="K184" s="100"/>
      <c r="O184" s="101"/>
      <c r="P184" s="101"/>
      <c r="Q184" s="101"/>
      <c r="R184" s="101"/>
      <c r="U184" s="102"/>
      <c r="V184" s="102"/>
      <c r="W184" s="102"/>
      <c r="X184" s="102"/>
      <c r="Y184" s="102"/>
      <c r="Z184" s="102"/>
      <c r="AA184" s="102"/>
      <c r="AB184" s="102"/>
    </row>
    <row r="185" spans="1:28" s="99" customFormat="1" ht="16.5" customHeight="1">
      <c r="A185" s="328"/>
      <c r="B185" s="328"/>
      <c r="C185" s="328"/>
      <c r="D185" s="328"/>
      <c r="E185" s="328"/>
      <c r="F185" s="164" t="s">
        <v>404</v>
      </c>
      <c r="G185" s="164" t="s">
        <v>371</v>
      </c>
      <c r="H185" s="164" t="s">
        <v>404</v>
      </c>
      <c r="I185" s="164" t="s">
        <v>371</v>
      </c>
      <c r="K185" s="100"/>
      <c r="O185" s="101"/>
      <c r="P185" s="101"/>
      <c r="Q185" s="101"/>
      <c r="R185" s="101"/>
      <c r="U185" s="102"/>
      <c r="V185" s="102"/>
      <c r="W185" s="102"/>
      <c r="X185" s="102"/>
      <c r="Y185" s="102"/>
      <c r="Z185" s="102"/>
      <c r="AA185" s="102"/>
      <c r="AB185" s="102"/>
    </row>
    <row r="186" spans="1:28" s="99" customFormat="1" ht="16.5" customHeight="1">
      <c r="A186" s="121"/>
      <c r="B186" s="121"/>
      <c r="C186" s="121" t="s">
        <v>367</v>
      </c>
      <c r="D186" s="121"/>
      <c r="E186" s="121"/>
      <c r="F186" s="151"/>
      <c r="G186" s="151"/>
      <c r="H186" s="151"/>
      <c r="I186" s="151"/>
      <c r="K186" s="100"/>
      <c r="O186" s="101"/>
      <c r="P186" s="101"/>
      <c r="Q186" s="101"/>
      <c r="R186" s="101"/>
      <c r="U186" s="102"/>
      <c r="V186" s="102"/>
      <c r="W186" s="102"/>
      <c r="X186" s="102"/>
      <c r="Y186" s="102"/>
      <c r="Z186" s="102"/>
      <c r="AA186" s="102"/>
      <c r="AB186" s="102"/>
    </row>
    <row r="187" spans="1:28" s="99" customFormat="1" ht="18" customHeight="1">
      <c r="A187" s="349" t="s">
        <v>417</v>
      </c>
      <c r="B187" s="349"/>
      <c r="C187" s="349"/>
      <c r="D187" s="349"/>
      <c r="E187" s="349"/>
      <c r="F187" s="327" t="s">
        <v>353</v>
      </c>
      <c r="G187" s="327"/>
      <c r="H187" s="327" t="s">
        <v>354</v>
      </c>
      <c r="I187" s="327"/>
      <c r="K187" s="100"/>
      <c r="O187" s="101"/>
      <c r="P187" s="101"/>
      <c r="Q187" s="101"/>
      <c r="R187" s="101"/>
      <c r="U187" s="102"/>
      <c r="V187" s="102"/>
      <c r="W187" s="102"/>
      <c r="X187" s="102"/>
      <c r="Y187" s="102"/>
      <c r="Z187" s="102"/>
      <c r="AA187" s="102"/>
      <c r="AB187" s="102"/>
    </row>
    <row r="188" spans="1:28" s="99" customFormat="1" ht="27.75" customHeight="1">
      <c r="A188" s="350" t="s">
        <v>418</v>
      </c>
      <c r="B188" s="350"/>
      <c r="C188" s="350"/>
      <c r="D188" s="350"/>
      <c r="E188" s="350"/>
      <c r="F188" s="164" t="s">
        <v>369</v>
      </c>
      <c r="G188" s="167" t="s">
        <v>419</v>
      </c>
      <c r="H188" s="164" t="s">
        <v>369</v>
      </c>
      <c r="I188" s="167" t="s">
        <v>419</v>
      </c>
      <c r="K188" s="100"/>
      <c r="O188" s="101"/>
      <c r="P188" s="101"/>
      <c r="Q188" s="101"/>
      <c r="R188" s="101"/>
      <c r="U188" s="102"/>
      <c r="V188" s="102"/>
      <c r="W188" s="102"/>
      <c r="X188" s="102"/>
      <c r="Y188" s="102"/>
      <c r="Z188" s="102"/>
      <c r="AA188" s="102"/>
      <c r="AB188" s="102"/>
    </row>
    <row r="189" spans="1:28" s="99" customFormat="1" ht="15" customHeight="1">
      <c r="A189" s="121"/>
      <c r="B189" s="121"/>
      <c r="C189" s="121" t="s">
        <v>367</v>
      </c>
      <c r="D189" s="121"/>
      <c r="E189" s="121"/>
      <c r="F189" s="151"/>
      <c r="G189" s="151"/>
      <c r="H189" s="151"/>
      <c r="I189" s="151"/>
      <c r="K189" s="100"/>
      <c r="O189" s="101"/>
      <c r="P189" s="101"/>
      <c r="Q189" s="101"/>
      <c r="R189" s="101"/>
      <c r="U189" s="102"/>
      <c r="V189" s="102"/>
      <c r="W189" s="102"/>
      <c r="X189" s="102"/>
      <c r="Y189" s="102"/>
      <c r="Z189" s="102"/>
      <c r="AA189" s="102"/>
      <c r="AB189" s="102"/>
    </row>
    <row r="190" spans="1:28" s="99" customFormat="1" ht="15" customHeight="1">
      <c r="A190" s="140" t="s">
        <v>420</v>
      </c>
      <c r="B190" s="134"/>
      <c r="C190" s="134"/>
      <c r="D190" s="134"/>
      <c r="E190" s="134"/>
      <c r="F190" s="351" t="s">
        <v>353</v>
      </c>
      <c r="G190" s="351"/>
      <c r="H190" s="327" t="s">
        <v>354</v>
      </c>
      <c r="I190" s="327"/>
      <c r="K190" s="100"/>
      <c r="O190" s="101"/>
      <c r="P190" s="101"/>
      <c r="Q190" s="101"/>
      <c r="R190" s="101"/>
      <c r="U190" s="102"/>
      <c r="V190" s="102"/>
      <c r="W190" s="102"/>
      <c r="X190" s="102"/>
      <c r="Y190" s="102"/>
      <c r="Z190" s="102"/>
      <c r="AA190" s="102"/>
      <c r="AB190" s="102"/>
    </row>
    <row r="191" spans="1:28" s="99" customFormat="1" ht="15" customHeight="1">
      <c r="A191" s="140"/>
      <c r="B191" s="134"/>
      <c r="C191" s="134"/>
      <c r="D191" s="134"/>
      <c r="E191" s="134"/>
      <c r="F191" s="123" t="s">
        <v>369</v>
      </c>
      <c r="G191" s="123" t="s">
        <v>421</v>
      </c>
      <c r="H191" s="142" t="s">
        <v>369</v>
      </c>
      <c r="I191" s="142" t="s">
        <v>421</v>
      </c>
      <c r="K191" s="100"/>
      <c r="O191" s="101"/>
      <c r="P191" s="101"/>
      <c r="Q191" s="101"/>
      <c r="R191" s="101"/>
      <c r="U191" s="102"/>
      <c r="V191" s="102"/>
      <c r="W191" s="102"/>
      <c r="X191" s="102"/>
      <c r="Y191" s="102"/>
      <c r="Z191" s="102"/>
      <c r="AA191" s="102"/>
      <c r="AB191" s="102"/>
    </row>
    <row r="192" spans="1:28" s="99" customFormat="1" ht="19.5" customHeight="1">
      <c r="A192" s="133" t="s">
        <v>422</v>
      </c>
      <c r="B192" s="134"/>
      <c r="C192" s="134"/>
      <c r="D192" s="134"/>
      <c r="E192" s="134"/>
      <c r="F192" s="135">
        <v>0</v>
      </c>
      <c r="G192" s="135">
        <v>0</v>
      </c>
      <c r="H192" s="135">
        <v>0</v>
      </c>
      <c r="I192" s="135">
        <v>0</v>
      </c>
      <c r="K192" s="100"/>
      <c r="O192" s="101"/>
      <c r="P192" s="101"/>
      <c r="Q192" s="101"/>
      <c r="R192" s="101"/>
      <c r="U192" s="102"/>
      <c r="V192" s="102"/>
      <c r="W192" s="102"/>
      <c r="X192" s="102"/>
      <c r="Y192" s="102"/>
      <c r="Z192" s="102"/>
      <c r="AA192" s="102"/>
      <c r="AB192" s="102"/>
    </row>
    <row r="193" spans="1:28" s="99" customFormat="1" ht="19.5" customHeight="1">
      <c r="A193" s="134" t="s">
        <v>423</v>
      </c>
      <c r="B193" s="134"/>
      <c r="C193" s="134"/>
      <c r="D193" s="134"/>
      <c r="E193" s="134"/>
      <c r="F193" s="135">
        <v>0</v>
      </c>
      <c r="G193" s="135">
        <v>0</v>
      </c>
      <c r="H193" s="135">
        <v>0</v>
      </c>
      <c r="I193" s="135">
        <v>0</v>
      </c>
      <c r="K193" s="100"/>
      <c r="O193" s="101"/>
      <c r="P193" s="101"/>
      <c r="Q193" s="101"/>
      <c r="R193" s="101"/>
      <c r="U193" s="102"/>
      <c r="V193" s="102"/>
      <c r="W193" s="102"/>
      <c r="X193" s="102"/>
      <c r="Y193" s="102"/>
      <c r="Z193" s="102"/>
      <c r="AA193" s="102"/>
      <c r="AB193" s="102"/>
    </row>
    <row r="194" spans="1:28" s="99" customFormat="1" ht="19.5" customHeight="1">
      <c r="A194" s="134" t="s">
        <v>424</v>
      </c>
      <c r="B194" s="134"/>
      <c r="C194" s="134"/>
      <c r="D194" s="134"/>
      <c r="E194" s="134"/>
      <c r="F194" s="135">
        <v>0</v>
      </c>
      <c r="G194" s="135">
        <v>0</v>
      </c>
      <c r="H194" s="135">
        <v>0</v>
      </c>
      <c r="I194" s="135">
        <v>0</v>
      </c>
      <c r="K194" s="100"/>
      <c r="O194" s="101"/>
      <c r="P194" s="101"/>
      <c r="Q194" s="101"/>
      <c r="R194" s="101"/>
      <c r="U194" s="102"/>
      <c r="V194" s="102"/>
      <c r="W194" s="102"/>
      <c r="X194" s="102"/>
      <c r="Y194" s="102"/>
      <c r="Z194" s="102"/>
      <c r="AA194" s="102"/>
      <c r="AB194" s="102"/>
    </row>
    <row r="195" spans="1:28" s="99" customFormat="1" ht="19.5" customHeight="1">
      <c r="A195" s="134" t="s">
        <v>425</v>
      </c>
      <c r="B195" s="134"/>
      <c r="C195" s="134"/>
      <c r="D195" s="134"/>
      <c r="E195" s="134"/>
      <c r="F195" s="135">
        <v>0</v>
      </c>
      <c r="G195" s="135">
        <v>0</v>
      </c>
      <c r="H195" s="135">
        <v>0</v>
      </c>
      <c r="I195" s="135">
        <v>0</v>
      </c>
      <c r="K195" s="100"/>
      <c r="O195" s="101"/>
      <c r="P195" s="101"/>
      <c r="Q195" s="101"/>
      <c r="R195" s="101"/>
      <c r="U195" s="102"/>
      <c r="V195" s="102"/>
      <c r="W195" s="102"/>
      <c r="X195" s="102"/>
      <c r="Y195" s="102"/>
      <c r="Z195" s="102"/>
      <c r="AA195" s="102"/>
      <c r="AB195" s="102"/>
    </row>
    <row r="196" spans="1:28" s="99" customFormat="1" ht="19.5" customHeight="1">
      <c r="A196" s="133" t="s">
        <v>426</v>
      </c>
      <c r="B196" s="134"/>
      <c r="C196" s="134"/>
      <c r="D196" s="134"/>
      <c r="E196" s="134"/>
      <c r="F196" s="135">
        <v>0</v>
      </c>
      <c r="G196" s="135">
        <v>0</v>
      </c>
      <c r="H196" s="135">
        <v>0</v>
      </c>
      <c r="I196" s="135">
        <v>0</v>
      </c>
      <c r="K196" s="100"/>
      <c r="O196" s="101"/>
      <c r="P196" s="101"/>
      <c r="Q196" s="101"/>
      <c r="R196" s="101"/>
      <c r="U196" s="102"/>
      <c r="V196" s="102"/>
      <c r="W196" s="102"/>
      <c r="X196" s="102"/>
      <c r="Y196" s="102"/>
      <c r="Z196" s="102"/>
      <c r="AA196" s="102"/>
      <c r="AB196" s="102"/>
    </row>
    <row r="197" spans="1:28" s="99" customFormat="1" ht="19.5" customHeight="1">
      <c r="A197" s="133" t="s">
        <v>427</v>
      </c>
      <c r="B197" s="134"/>
      <c r="C197" s="134"/>
      <c r="D197" s="134"/>
      <c r="E197" s="134"/>
      <c r="F197" s="135">
        <v>68401778525</v>
      </c>
      <c r="G197" s="135">
        <v>4377961728</v>
      </c>
      <c r="H197" s="135">
        <v>85078588612</v>
      </c>
      <c r="I197" s="135">
        <v>281375937</v>
      </c>
      <c r="K197" s="100"/>
      <c r="O197" s="101"/>
      <c r="P197" s="101"/>
      <c r="Q197" s="101"/>
      <c r="R197" s="101"/>
      <c r="U197" s="102"/>
      <c r="V197" s="102"/>
      <c r="W197" s="102"/>
      <c r="X197" s="102"/>
      <c r="Y197" s="102"/>
      <c r="Z197" s="102"/>
      <c r="AA197" s="102"/>
      <c r="AB197" s="102"/>
    </row>
    <row r="198" spans="1:28" s="99" customFormat="1" ht="19.5" customHeight="1">
      <c r="A198" s="133" t="s">
        <v>428</v>
      </c>
      <c r="B198" s="134"/>
      <c r="C198" s="134"/>
      <c r="D198" s="134"/>
      <c r="E198" s="134"/>
      <c r="F198" s="135">
        <v>0</v>
      </c>
      <c r="G198" s="135">
        <v>0</v>
      </c>
      <c r="H198" s="135">
        <v>0</v>
      </c>
      <c r="I198" s="135">
        <v>0</v>
      </c>
      <c r="K198" s="100"/>
      <c r="O198" s="101"/>
      <c r="P198" s="101"/>
      <c r="Q198" s="101"/>
      <c r="R198" s="101"/>
      <c r="U198" s="102"/>
      <c r="V198" s="102"/>
      <c r="W198" s="102"/>
      <c r="X198" s="102"/>
      <c r="Y198" s="102"/>
      <c r="Z198" s="102"/>
      <c r="AA198" s="102"/>
      <c r="AB198" s="102"/>
    </row>
    <row r="199" spans="1:28" s="99" customFormat="1" ht="19.5" customHeight="1" hidden="1">
      <c r="A199" s="133" t="s">
        <v>429</v>
      </c>
      <c r="B199" s="134"/>
      <c r="C199" s="134"/>
      <c r="D199" s="134"/>
      <c r="E199" s="134"/>
      <c r="F199" s="135">
        <v>0</v>
      </c>
      <c r="G199" s="135">
        <v>0</v>
      </c>
      <c r="H199" s="135">
        <v>0</v>
      </c>
      <c r="I199" s="135">
        <v>0</v>
      </c>
      <c r="K199" s="100"/>
      <c r="O199" s="101"/>
      <c r="P199" s="101"/>
      <c r="Q199" s="101"/>
      <c r="R199" s="101"/>
      <c r="U199" s="102"/>
      <c r="V199" s="102"/>
      <c r="W199" s="102"/>
      <c r="X199" s="102"/>
      <c r="Y199" s="102"/>
      <c r="Z199" s="102"/>
      <c r="AA199" s="102"/>
      <c r="AB199" s="102"/>
    </row>
    <row r="200" spans="1:28" s="99" customFormat="1" ht="19.5" customHeight="1" hidden="1">
      <c r="A200" s="133" t="s">
        <v>430</v>
      </c>
      <c r="B200" s="134"/>
      <c r="C200" s="134"/>
      <c r="D200" s="134"/>
      <c r="E200" s="134"/>
      <c r="F200" s="135">
        <v>0</v>
      </c>
      <c r="G200" s="135">
        <v>0</v>
      </c>
      <c r="H200" s="135">
        <v>0</v>
      </c>
      <c r="I200" s="135">
        <v>0</v>
      </c>
      <c r="K200" s="100"/>
      <c r="O200" s="101"/>
      <c r="P200" s="101"/>
      <c r="Q200" s="101"/>
      <c r="R200" s="101"/>
      <c r="U200" s="102"/>
      <c r="V200" s="102"/>
      <c r="W200" s="102"/>
      <c r="X200" s="102"/>
      <c r="Y200" s="102"/>
      <c r="Z200" s="102"/>
      <c r="AA200" s="102"/>
      <c r="AB200" s="102"/>
    </row>
    <row r="201" spans="1:28" s="99" customFormat="1" ht="19.5" customHeight="1">
      <c r="A201" s="328" t="s">
        <v>431</v>
      </c>
      <c r="B201" s="328"/>
      <c r="C201" s="328"/>
      <c r="D201" s="134"/>
      <c r="E201" s="134"/>
      <c r="F201" s="138">
        <f>SUM(F192:F200)</f>
        <v>68401778525</v>
      </c>
      <c r="G201" s="138">
        <f>SUM(G192:G200)</f>
        <v>4377961728</v>
      </c>
      <c r="H201" s="138">
        <f>SUM(H192:H200)</f>
        <v>85078588612</v>
      </c>
      <c r="I201" s="138">
        <f>SUM(I192:I200)</f>
        <v>281375937</v>
      </c>
      <c r="K201" s="100"/>
      <c r="O201" s="101"/>
      <c r="P201" s="101"/>
      <c r="Q201" s="101"/>
      <c r="R201" s="101"/>
      <c r="U201" s="102"/>
      <c r="V201" s="102"/>
      <c r="W201" s="102"/>
      <c r="X201" s="102"/>
      <c r="Y201" s="102"/>
      <c r="Z201" s="102"/>
      <c r="AA201" s="102"/>
      <c r="AB201" s="102"/>
    </row>
    <row r="202" spans="1:28" s="99" customFormat="1" ht="19.5" customHeight="1">
      <c r="A202" s="134" t="s">
        <v>432</v>
      </c>
      <c r="B202" s="134"/>
      <c r="C202" s="134"/>
      <c r="D202" s="134"/>
      <c r="E202" s="134"/>
      <c r="F202" s="134"/>
      <c r="G202" s="134"/>
      <c r="H202" s="169"/>
      <c r="I202" s="169"/>
      <c r="K202" s="100"/>
      <c r="O202" s="101"/>
      <c r="P202" s="101"/>
      <c r="Q202" s="101"/>
      <c r="R202" s="101"/>
      <c r="U202" s="102"/>
      <c r="V202" s="102"/>
      <c r="W202" s="102"/>
      <c r="X202" s="102"/>
      <c r="Y202" s="102"/>
      <c r="Z202" s="102"/>
      <c r="AA202" s="102"/>
      <c r="AB202" s="102"/>
    </row>
    <row r="203" spans="1:28" s="99" customFormat="1" ht="33.75" customHeight="1">
      <c r="A203" s="352" t="s">
        <v>433</v>
      </c>
      <c r="B203" s="352"/>
      <c r="C203" s="352"/>
      <c r="D203" s="352"/>
      <c r="E203" s="352"/>
      <c r="F203" s="352"/>
      <c r="G203" s="352"/>
      <c r="H203" s="352"/>
      <c r="I203" s="352"/>
      <c r="K203" s="100"/>
      <c r="O203" s="101"/>
      <c r="P203" s="101"/>
      <c r="Q203" s="101"/>
      <c r="R203" s="101"/>
      <c r="U203" s="102"/>
      <c r="V203" s="102"/>
      <c r="W203" s="102"/>
      <c r="X203" s="102"/>
      <c r="Y203" s="102"/>
      <c r="Z203" s="102"/>
      <c r="AA203" s="102"/>
      <c r="AB203" s="102"/>
    </row>
    <row r="204" spans="1:11" s="112" customFormat="1" ht="16.5" customHeight="1">
      <c r="A204" s="329" t="s">
        <v>434</v>
      </c>
      <c r="B204" s="329"/>
      <c r="C204" s="329"/>
      <c r="D204" s="329"/>
      <c r="E204" s="329"/>
      <c r="F204" s="329"/>
      <c r="G204" s="150"/>
      <c r="H204" s="151">
        <f>SUM(H205:H206)</f>
        <v>0</v>
      </c>
      <c r="I204" s="151"/>
      <c r="J204" s="111"/>
      <c r="K204" s="111"/>
    </row>
    <row r="205" spans="1:11" s="112" customFormat="1" ht="15.75" customHeight="1">
      <c r="A205" s="331" t="s">
        <v>435</v>
      </c>
      <c r="B205" s="331"/>
      <c r="C205" s="331"/>
      <c r="D205" s="331"/>
      <c r="E205" s="331"/>
      <c r="F205" s="148">
        <v>0</v>
      </c>
      <c r="G205" s="148">
        <v>1646253127</v>
      </c>
      <c r="H205" s="146">
        <v>0</v>
      </c>
      <c r="I205" s="146">
        <v>184904381</v>
      </c>
      <c r="J205" s="111"/>
      <c r="K205" s="111"/>
    </row>
    <row r="206" spans="1:11" s="112" customFormat="1" ht="15.75" customHeight="1">
      <c r="A206" s="331" t="s">
        <v>436</v>
      </c>
      <c r="B206" s="331"/>
      <c r="C206" s="331"/>
      <c r="D206" s="331"/>
      <c r="E206" s="331"/>
      <c r="F206" s="148">
        <v>0</v>
      </c>
      <c r="G206" s="146">
        <v>2623454246</v>
      </c>
      <c r="H206" s="146">
        <v>0</v>
      </c>
      <c r="I206" s="146">
        <v>96471556</v>
      </c>
      <c r="J206" s="111"/>
      <c r="K206" s="111"/>
    </row>
    <row r="207" spans="1:11" s="112" customFormat="1" ht="15.75" customHeight="1">
      <c r="A207" s="331" t="s">
        <v>437</v>
      </c>
      <c r="B207" s="331"/>
      <c r="C207" s="331"/>
      <c r="D207" s="331"/>
      <c r="E207" s="331"/>
      <c r="F207" s="148">
        <v>0</v>
      </c>
      <c r="G207" s="146">
        <v>108254355</v>
      </c>
      <c r="H207" s="146">
        <v>0</v>
      </c>
      <c r="I207" s="146">
        <v>0</v>
      </c>
      <c r="J207" s="111"/>
      <c r="K207" s="111"/>
    </row>
    <row r="208" spans="1:11" s="112" customFormat="1" ht="15.75" customHeight="1">
      <c r="A208" s="149"/>
      <c r="B208" s="149"/>
      <c r="C208" s="166" t="s">
        <v>367</v>
      </c>
      <c r="D208" s="149"/>
      <c r="E208" s="149"/>
      <c r="F208" s="148"/>
      <c r="G208" s="151">
        <f>SUM(G205:G207)</f>
        <v>4377961728</v>
      </c>
      <c r="H208" s="146"/>
      <c r="I208" s="150">
        <f>SUM(I205:I207)</f>
        <v>281375937</v>
      </c>
      <c r="J208" s="111"/>
      <c r="K208" s="111"/>
    </row>
    <row r="209" spans="1:28" s="99" customFormat="1" ht="18" customHeight="1">
      <c r="A209" s="349" t="s">
        <v>438</v>
      </c>
      <c r="B209" s="349"/>
      <c r="C209" s="349"/>
      <c r="D209" s="349"/>
      <c r="E209" s="349"/>
      <c r="F209" s="349"/>
      <c r="G209" s="349"/>
      <c r="H209" s="349"/>
      <c r="I209" s="349"/>
      <c r="K209" s="100"/>
      <c r="O209" s="101"/>
      <c r="P209" s="101"/>
      <c r="Q209" s="101"/>
      <c r="R209" s="101"/>
      <c r="U209" s="102"/>
      <c r="V209" s="102"/>
      <c r="W209" s="102"/>
      <c r="X209" s="102"/>
      <c r="Y209" s="102"/>
      <c r="Z209" s="102"/>
      <c r="AA209" s="102"/>
      <c r="AB209" s="102"/>
    </row>
    <row r="210" spans="1:28" s="99" customFormat="1" ht="18" customHeight="1">
      <c r="A210" s="329" t="s">
        <v>439</v>
      </c>
      <c r="B210" s="329"/>
      <c r="C210" s="329"/>
      <c r="D210" s="329"/>
      <c r="E210" s="329"/>
      <c r="F210" s="327" t="s">
        <v>353</v>
      </c>
      <c r="G210" s="327"/>
      <c r="H210" s="327" t="s">
        <v>354</v>
      </c>
      <c r="I210" s="327"/>
      <c r="K210" s="100"/>
      <c r="O210" s="101"/>
      <c r="P210" s="101"/>
      <c r="Q210" s="101"/>
      <c r="R210" s="101"/>
      <c r="U210" s="102"/>
      <c r="V210" s="102"/>
      <c r="W210" s="102"/>
      <c r="X210" s="102"/>
      <c r="Y210" s="102"/>
      <c r="Z210" s="102"/>
      <c r="AA210" s="102"/>
      <c r="AB210" s="102"/>
    </row>
    <row r="211" spans="1:28" s="99" customFormat="1" ht="27.75" customHeight="1">
      <c r="A211" s="353"/>
      <c r="B211" s="353"/>
      <c r="C211" s="353"/>
      <c r="D211" s="353"/>
      <c r="E211" s="353"/>
      <c r="F211" s="142" t="s">
        <v>369</v>
      </c>
      <c r="G211" s="167" t="s">
        <v>419</v>
      </c>
      <c r="H211" s="142" t="s">
        <v>369</v>
      </c>
      <c r="I211" s="167" t="s">
        <v>419</v>
      </c>
      <c r="K211" s="100"/>
      <c r="O211" s="101"/>
      <c r="P211" s="101"/>
      <c r="Q211" s="101"/>
      <c r="R211" s="101"/>
      <c r="U211" s="102"/>
      <c r="V211" s="102"/>
      <c r="W211" s="102"/>
      <c r="X211" s="102"/>
      <c r="Y211" s="102"/>
      <c r="Z211" s="102"/>
      <c r="AA211" s="102"/>
      <c r="AB211" s="102"/>
    </row>
    <row r="212" spans="1:28" s="99" customFormat="1" ht="18" customHeight="1">
      <c r="A212" s="121"/>
      <c r="B212" s="121"/>
      <c r="C212" s="121" t="s">
        <v>367</v>
      </c>
      <c r="D212" s="121"/>
      <c r="E212" s="121"/>
      <c r="F212" s="151"/>
      <c r="G212" s="151"/>
      <c r="H212" s="151"/>
      <c r="I212" s="151"/>
      <c r="K212" s="100"/>
      <c r="O212" s="101"/>
      <c r="P212" s="101"/>
      <c r="Q212" s="101"/>
      <c r="R212" s="101"/>
      <c r="U212" s="102"/>
      <c r="V212" s="102"/>
      <c r="W212" s="102"/>
      <c r="X212" s="102"/>
      <c r="Y212" s="102"/>
      <c r="Z212" s="102"/>
      <c r="AA212" s="102"/>
      <c r="AB212" s="102"/>
    </row>
    <row r="213" spans="1:28" s="99" customFormat="1" ht="18" customHeight="1">
      <c r="A213" s="144" t="s">
        <v>440</v>
      </c>
      <c r="B213" s="144"/>
      <c r="C213" s="144"/>
      <c r="D213" s="144"/>
      <c r="E213" s="144"/>
      <c r="F213" s="327" t="s">
        <v>353</v>
      </c>
      <c r="G213" s="327"/>
      <c r="H213" s="327" t="s">
        <v>354</v>
      </c>
      <c r="I213" s="327"/>
      <c r="K213" s="100"/>
      <c r="O213" s="101"/>
      <c r="P213" s="101"/>
      <c r="Q213" s="101"/>
      <c r="R213" s="101"/>
      <c r="U213" s="102"/>
      <c r="V213" s="102"/>
      <c r="W213" s="102"/>
      <c r="X213" s="102"/>
      <c r="Y213" s="102"/>
      <c r="Z213" s="102"/>
      <c r="AA213" s="102"/>
      <c r="AB213" s="102"/>
    </row>
    <row r="214" spans="1:28" s="99" customFormat="1" ht="18" customHeight="1">
      <c r="A214" s="144"/>
      <c r="B214" s="144"/>
      <c r="C214" s="144"/>
      <c r="D214" s="144"/>
      <c r="E214" s="144"/>
      <c r="F214" s="142" t="s">
        <v>369</v>
      </c>
      <c r="G214" s="142" t="s">
        <v>441</v>
      </c>
      <c r="H214" s="142" t="s">
        <v>369</v>
      </c>
      <c r="I214" s="142" t="s">
        <v>441</v>
      </c>
      <c r="K214" s="100"/>
      <c r="O214" s="101"/>
      <c r="P214" s="101"/>
      <c r="Q214" s="101"/>
      <c r="R214" s="101"/>
      <c r="U214" s="102"/>
      <c r="V214" s="102"/>
      <c r="W214" s="102"/>
      <c r="X214" s="102"/>
      <c r="Y214" s="102"/>
      <c r="Z214" s="102"/>
      <c r="AA214" s="102"/>
      <c r="AB214" s="102"/>
    </row>
    <row r="215" spans="1:28" s="99" customFormat="1" ht="18" customHeight="1">
      <c r="A215" s="122" t="s">
        <v>442</v>
      </c>
      <c r="B215" s="144"/>
      <c r="C215" s="144"/>
      <c r="D215" s="144"/>
      <c r="E215" s="144"/>
      <c r="F215" s="148">
        <v>519402000</v>
      </c>
      <c r="G215" s="144"/>
      <c r="H215" s="146">
        <v>31000000</v>
      </c>
      <c r="I215" s="146"/>
      <c r="K215" s="100"/>
      <c r="O215" s="101"/>
      <c r="P215" s="101"/>
      <c r="Q215" s="101"/>
      <c r="R215" s="101"/>
      <c r="U215" s="102"/>
      <c r="V215" s="102"/>
      <c r="W215" s="102"/>
      <c r="X215" s="102"/>
      <c r="Y215" s="102"/>
      <c r="Z215" s="102"/>
      <c r="AA215" s="102"/>
      <c r="AB215" s="102"/>
    </row>
    <row r="216" spans="1:28" s="99" customFormat="1" ht="18" customHeight="1">
      <c r="A216" s="121"/>
      <c r="B216" s="121"/>
      <c r="C216" s="121" t="s">
        <v>367</v>
      </c>
      <c r="D216" s="121"/>
      <c r="E216" s="121"/>
      <c r="F216" s="150">
        <f>F215</f>
        <v>519402000</v>
      </c>
      <c r="G216" s="121"/>
      <c r="H216" s="151">
        <f>H215</f>
        <v>31000000</v>
      </c>
      <c r="I216" s="151">
        <f>I215</f>
        <v>0</v>
      </c>
      <c r="K216" s="100"/>
      <c r="O216" s="101"/>
      <c r="P216" s="101"/>
      <c r="Q216" s="101"/>
      <c r="R216" s="101"/>
      <c r="U216" s="102"/>
      <c r="V216" s="102"/>
      <c r="W216" s="102"/>
      <c r="X216" s="102"/>
      <c r="Y216" s="102"/>
      <c r="Z216" s="102"/>
      <c r="AA216" s="102"/>
      <c r="AB216" s="102"/>
    </row>
    <row r="217" spans="1:28" s="99" customFormat="1" ht="18" customHeight="1">
      <c r="A217" s="98" t="s">
        <v>443</v>
      </c>
      <c r="H217" s="94"/>
      <c r="I217" s="94"/>
      <c r="K217" s="100"/>
      <c r="O217" s="101"/>
      <c r="P217" s="101"/>
      <c r="Q217" s="101"/>
      <c r="R217" s="101"/>
      <c r="U217" s="102"/>
      <c r="V217" s="102"/>
      <c r="W217" s="102"/>
      <c r="X217" s="102"/>
      <c r="Y217" s="102"/>
      <c r="Z217" s="102"/>
      <c r="AA217" s="102"/>
      <c r="AB217" s="102"/>
    </row>
    <row r="218" spans="1:28" s="99" customFormat="1" ht="83.25" customHeight="1">
      <c r="A218" s="354" t="s">
        <v>444</v>
      </c>
      <c r="B218" s="355"/>
      <c r="C218" s="356"/>
      <c r="D218" s="171" t="s">
        <v>445</v>
      </c>
      <c r="E218" s="171" t="s">
        <v>446</v>
      </c>
      <c r="F218" s="171" t="s">
        <v>447</v>
      </c>
      <c r="G218" s="171" t="s">
        <v>448</v>
      </c>
      <c r="H218" s="171" t="s">
        <v>449</v>
      </c>
      <c r="I218" s="171" t="s">
        <v>450</v>
      </c>
      <c r="K218" s="100"/>
      <c r="O218" s="101"/>
      <c r="P218" s="101"/>
      <c r="Q218" s="101"/>
      <c r="R218" s="101"/>
      <c r="U218" s="102"/>
      <c r="V218" s="102"/>
      <c r="W218" s="102"/>
      <c r="X218" s="102"/>
      <c r="Y218" s="102"/>
      <c r="Z218" s="102"/>
      <c r="AA218" s="102"/>
      <c r="AB218" s="102"/>
    </row>
    <row r="219" spans="1:28" s="99" customFormat="1" ht="18" customHeight="1">
      <c r="A219" s="172" t="s">
        <v>451</v>
      </c>
      <c r="B219" s="173"/>
      <c r="C219" s="174"/>
      <c r="D219" s="175"/>
      <c r="E219" s="176"/>
      <c r="F219" s="357"/>
      <c r="G219" s="357"/>
      <c r="H219" s="176"/>
      <c r="I219" s="177"/>
      <c r="K219" s="100"/>
      <c r="O219" s="101"/>
      <c r="P219" s="101"/>
      <c r="Q219" s="101"/>
      <c r="R219" s="101"/>
      <c r="U219" s="102"/>
      <c r="V219" s="102"/>
      <c r="W219" s="102"/>
      <c r="X219" s="102"/>
      <c r="Y219" s="102"/>
      <c r="Z219" s="102"/>
      <c r="AA219" s="102"/>
      <c r="AB219" s="102"/>
    </row>
    <row r="220" spans="1:28" s="99" customFormat="1" ht="18" customHeight="1">
      <c r="A220" s="178" t="s">
        <v>452</v>
      </c>
      <c r="B220" s="179"/>
      <c r="C220" s="180"/>
      <c r="D220" s="181"/>
      <c r="E220" s="182">
        <v>2034908178</v>
      </c>
      <c r="F220" s="182">
        <v>5247669335</v>
      </c>
      <c r="G220" s="182">
        <v>454718500</v>
      </c>
      <c r="H220" s="182">
        <v>60758946457</v>
      </c>
      <c r="I220" s="182">
        <f>SUM(D220:H220)</f>
        <v>68496242470</v>
      </c>
      <c r="K220" s="100"/>
      <c r="O220" s="101"/>
      <c r="P220" s="101"/>
      <c r="Q220" s="101"/>
      <c r="R220" s="101"/>
      <c r="U220" s="102"/>
      <c r="V220" s="102"/>
      <c r="W220" s="102"/>
      <c r="X220" s="102"/>
      <c r="Y220" s="102"/>
      <c r="Z220" s="102"/>
      <c r="AA220" s="102"/>
      <c r="AB220" s="102"/>
    </row>
    <row r="221" spans="1:28" s="99" customFormat="1" ht="18" customHeight="1">
      <c r="A221" s="183" t="s">
        <v>453</v>
      </c>
      <c r="B221" s="184"/>
      <c r="C221" s="185"/>
      <c r="D221" s="186"/>
      <c r="E221" s="187">
        <f>37800000+68310000+70000000</f>
        <v>176110000</v>
      </c>
      <c r="F221" s="187">
        <v>38360000</v>
      </c>
      <c r="G221" s="187"/>
      <c r="H221" s="187"/>
      <c r="I221" s="187">
        <f aca="true" t="shared" si="1" ref="I221:I226">SUM(C221:H221)</f>
        <v>214470000</v>
      </c>
      <c r="K221" s="100"/>
      <c r="O221" s="101"/>
      <c r="P221" s="101"/>
      <c r="Q221" s="101"/>
      <c r="R221" s="101"/>
      <c r="U221" s="102"/>
      <c r="V221" s="102"/>
      <c r="W221" s="102"/>
      <c r="X221" s="102"/>
      <c r="Y221" s="102"/>
      <c r="Z221" s="102"/>
      <c r="AA221" s="102"/>
      <c r="AB221" s="102"/>
    </row>
    <row r="222" spans="1:28" s="99" customFormat="1" ht="18" customHeight="1">
      <c r="A222" s="183" t="s">
        <v>454</v>
      </c>
      <c r="B222" s="184"/>
      <c r="C222" s="188"/>
      <c r="D222" s="186"/>
      <c r="E222" s="187"/>
      <c r="F222" s="187"/>
      <c r="G222" s="187"/>
      <c r="H222" s="187"/>
      <c r="I222" s="187">
        <f t="shared" si="1"/>
        <v>0</v>
      </c>
      <c r="K222" s="100"/>
      <c r="O222" s="101"/>
      <c r="P222" s="101"/>
      <c r="Q222" s="101"/>
      <c r="R222" s="101"/>
      <c r="U222" s="102"/>
      <c r="V222" s="102"/>
      <c r="W222" s="102"/>
      <c r="X222" s="102"/>
      <c r="Y222" s="102"/>
      <c r="Z222" s="102"/>
      <c r="AA222" s="102"/>
      <c r="AB222" s="102"/>
    </row>
    <row r="223" spans="1:28" s="99" customFormat="1" ht="18" customHeight="1">
      <c r="A223" s="183" t="s">
        <v>455</v>
      </c>
      <c r="B223" s="184"/>
      <c r="C223" s="185"/>
      <c r="D223" s="186"/>
      <c r="E223" s="187">
        <v>128128000</v>
      </c>
      <c r="F223" s="187">
        <v>693000000</v>
      </c>
      <c r="G223" s="187"/>
      <c r="H223" s="189"/>
      <c r="I223" s="187">
        <f t="shared" si="1"/>
        <v>821128000</v>
      </c>
      <c r="J223" s="139"/>
      <c r="K223" s="100"/>
      <c r="O223" s="101"/>
      <c r="P223" s="101"/>
      <c r="Q223" s="101"/>
      <c r="R223" s="101"/>
      <c r="U223" s="102"/>
      <c r="V223" s="102"/>
      <c r="W223" s="102"/>
      <c r="X223" s="102"/>
      <c r="Y223" s="102"/>
      <c r="Z223" s="102"/>
      <c r="AA223" s="102"/>
      <c r="AB223" s="102"/>
    </row>
    <row r="224" spans="1:28" s="99" customFormat="1" ht="18" customHeight="1">
      <c r="A224" s="183" t="s">
        <v>456</v>
      </c>
      <c r="B224" s="184"/>
      <c r="C224" s="188"/>
      <c r="D224" s="186"/>
      <c r="E224" s="187"/>
      <c r="F224" s="187"/>
      <c r="G224" s="187"/>
      <c r="H224" s="187"/>
      <c r="I224" s="187">
        <f t="shared" si="1"/>
        <v>0</v>
      </c>
      <c r="K224" s="100"/>
      <c r="O224" s="101"/>
      <c r="P224" s="101"/>
      <c r="Q224" s="101"/>
      <c r="R224" s="101"/>
      <c r="U224" s="102"/>
      <c r="V224" s="102"/>
      <c r="W224" s="102"/>
      <c r="X224" s="102"/>
      <c r="Y224" s="102"/>
      <c r="Z224" s="102"/>
      <c r="AA224" s="102"/>
      <c r="AB224" s="102"/>
    </row>
    <row r="225" spans="1:28" s="99" customFormat="1" ht="18" customHeight="1">
      <c r="A225" s="190" t="s">
        <v>457</v>
      </c>
      <c r="B225" s="184"/>
      <c r="C225" s="188"/>
      <c r="D225" s="186"/>
      <c r="E225" s="187"/>
      <c r="F225" s="187"/>
      <c r="G225" s="187"/>
      <c r="H225" s="187"/>
      <c r="I225" s="187">
        <f t="shared" si="1"/>
        <v>0</v>
      </c>
      <c r="K225" s="100"/>
      <c r="O225" s="101"/>
      <c r="P225" s="101"/>
      <c r="Q225" s="101"/>
      <c r="R225" s="101"/>
      <c r="U225" s="102"/>
      <c r="V225" s="102"/>
      <c r="W225" s="102"/>
      <c r="X225" s="102"/>
      <c r="Y225" s="102"/>
      <c r="Z225" s="102"/>
      <c r="AA225" s="102"/>
      <c r="AB225" s="102"/>
    </row>
    <row r="226" spans="1:28" s="99" customFormat="1" ht="18" customHeight="1">
      <c r="A226" s="183" t="s">
        <v>458</v>
      </c>
      <c r="B226" s="184"/>
      <c r="C226" s="185"/>
      <c r="D226" s="186"/>
      <c r="E226" s="187"/>
      <c r="F226" s="187"/>
      <c r="G226" s="187"/>
      <c r="H226" s="187"/>
      <c r="I226" s="187">
        <f t="shared" si="1"/>
        <v>0</v>
      </c>
      <c r="K226" s="100"/>
      <c r="O226" s="101"/>
      <c r="P226" s="101"/>
      <c r="Q226" s="101"/>
      <c r="R226" s="101"/>
      <c r="U226" s="102"/>
      <c r="V226" s="102"/>
      <c r="W226" s="102"/>
      <c r="X226" s="102"/>
      <c r="Y226" s="102"/>
      <c r="Z226" s="102"/>
      <c r="AA226" s="102"/>
      <c r="AB226" s="102"/>
    </row>
    <row r="227" spans="1:28" s="99" customFormat="1" ht="18" customHeight="1">
      <c r="A227" s="178" t="s">
        <v>459</v>
      </c>
      <c r="B227" s="179"/>
      <c r="C227" s="180"/>
      <c r="D227" s="181"/>
      <c r="E227" s="182">
        <f>++E220+E223+E221-E222-E225-E226</f>
        <v>2339146178</v>
      </c>
      <c r="F227" s="182">
        <f>++F220+F223+F221-F222-F225-F226</f>
        <v>5979029335</v>
      </c>
      <c r="G227" s="182">
        <f>++G220+G223+G221-G222-G225-G226</f>
        <v>454718500</v>
      </c>
      <c r="H227" s="182">
        <f>++H220+H223+H221-H222-H225-H226</f>
        <v>60758946457</v>
      </c>
      <c r="I227" s="182">
        <f>SUM(D227:H227)</f>
        <v>69531840470</v>
      </c>
      <c r="K227" s="100"/>
      <c r="O227" s="101"/>
      <c r="P227" s="101"/>
      <c r="Q227" s="101"/>
      <c r="R227" s="101"/>
      <c r="U227" s="102"/>
      <c r="V227" s="102"/>
      <c r="W227" s="102"/>
      <c r="X227" s="102"/>
      <c r="Y227" s="102"/>
      <c r="Z227" s="102"/>
      <c r="AA227" s="102"/>
      <c r="AB227" s="102"/>
    </row>
    <row r="228" spans="1:28" s="99" customFormat="1" ht="18" customHeight="1">
      <c r="A228" s="191" t="s">
        <v>460</v>
      </c>
      <c r="B228" s="184"/>
      <c r="C228" s="188"/>
      <c r="D228" s="186"/>
      <c r="E228" s="187"/>
      <c r="F228" s="358"/>
      <c r="G228" s="358"/>
      <c r="H228" s="187"/>
      <c r="I228" s="187"/>
      <c r="K228" s="100"/>
      <c r="O228" s="101"/>
      <c r="P228" s="101"/>
      <c r="Q228" s="101"/>
      <c r="R228" s="101"/>
      <c r="U228" s="102"/>
      <c r="V228" s="102"/>
      <c r="W228" s="102"/>
      <c r="X228" s="102"/>
      <c r="Y228" s="102"/>
      <c r="Z228" s="102"/>
      <c r="AA228" s="102"/>
      <c r="AB228" s="102"/>
    </row>
    <row r="229" spans="1:28" s="99" customFormat="1" ht="18" customHeight="1">
      <c r="A229" s="178" t="s">
        <v>452</v>
      </c>
      <c r="B229" s="179"/>
      <c r="C229" s="180"/>
      <c r="D229" s="181"/>
      <c r="E229" s="182">
        <v>1707836693</v>
      </c>
      <c r="F229" s="182">
        <v>1902120370</v>
      </c>
      <c r="G229" s="182">
        <v>396976016</v>
      </c>
      <c r="H229" s="182">
        <v>30024562929</v>
      </c>
      <c r="I229" s="182">
        <f aca="true" t="shared" si="2" ref="I229:I235">SUM(C229:H229)</f>
        <v>34031496008</v>
      </c>
      <c r="K229" s="100"/>
      <c r="O229" s="101"/>
      <c r="P229" s="101"/>
      <c r="Q229" s="101"/>
      <c r="R229" s="101"/>
      <c r="U229" s="102"/>
      <c r="V229" s="102"/>
      <c r="W229" s="102"/>
      <c r="X229" s="102"/>
      <c r="Y229" s="102"/>
      <c r="Z229" s="102"/>
      <c r="AA229" s="102"/>
      <c r="AB229" s="102"/>
    </row>
    <row r="230" spans="1:28" s="99" customFormat="1" ht="18" customHeight="1">
      <c r="A230" s="183" t="s">
        <v>461</v>
      </c>
      <c r="B230" s="184"/>
      <c r="C230" s="185"/>
      <c r="D230" s="186"/>
      <c r="E230" s="187">
        <f>57158190+58261475+65989995+61355731</f>
        <v>242765391</v>
      </c>
      <c r="F230" s="187">
        <f>231423095+233178922+227863687+190891572</f>
        <v>883357276</v>
      </c>
      <c r="G230" s="187">
        <f>24513318+24785688+8443478</f>
        <v>57742484</v>
      </c>
      <c r="H230" s="187">
        <f>1417667557+1433419415+1449171277+1388119498</f>
        <v>5688377747</v>
      </c>
      <c r="I230" s="187">
        <f t="shared" si="2"/>
        <v>6872242898</v>
      </c>
      <c r="J230" s="139"/>
      <c r="K230" s="100" t="s">
        <v>462</v>
      </c>
      <c r="M230" s="101"/>
      <c r="O230" s="101"/>
      <c r="P230" s="101"/>
      <c r="Q230" s="101"/>
      <c r="R230" s="101"/>
      <c r="U230" s="102"/>
      <c r="V230" s="102"/>
      <c r="W230" s="102"/>
      <c r="X230" s="102"/>
      <c r="Y230" s="102"/>
      <c r="Z230" s="102"/>
      <c r="AA230" s="102"/>
      <c r="AB230" s="102"/>
    </row>
    <row r="231" spans="1:28" s="99" customFormat="1" ht="18" customHeight="1">
      <c r="A231" s="183" t="s">
        <v>463</v>
      </c>
      <c r="B231" s="184"/>
      <c r="C231" s="185"/>
      <c r="D231" s="186"/>
      <c r="E231" s="187"/>
      <c r="F231" s="187"/>
      <c r="G231" s="187"/>
      <c r="H231" s="187"/>
      <c r="I231" s="187">
        <f t="shared" si="2"/>
        <v>0</v>
      </c>
      <c r="J231" s="139"/>
      <c r="K231" s="100"/>
      <c r="M231" s="101"/>
      <c r="O231" s="101"/>
      <c r="P231" s="101"/>
      <c r="Q231" s="101"/>
      <c r="R231" s="101"/>
      <c r="U231" s="102"/>
      <c r="V231" s="102"/>
      <c r="W231" s="102"/>
      <c r="X231" s="102"/>
      <c r="Y231" s="102"/>
      <c r="Z231" s="102"/>
      <c r="AA231" s="102"/>
      <c r="AB231" s="102"/>
    </row>
    <row r="232" spans="1:28" s="99" customFormat="1" ht="18" customHeight="1">
      <c r="A232" s="183" t="s">
        <v>456</v>
      </c>
      <c r="B232" s="184"/>
      <c r="C232" s="188"/>
      <c r="D232" s="186"/>
      <c r="E232" s="187"/>
      <c r="F232" s="187"/>
      <c r="G232" s="187"/>
      <c r="H232" s="187"/>
      <c r="I232" s="187">
        <f t="shared" si="2"/>
        <v>0</v>
      </c>
      <c r="J232" s="139"/>
      <c r="K232" s="100"/>
      <c r="M232" s="108"/>
      <c r="O232" s="101"/>
      <c r="P232" s="101"/>
      <c r="Q232" s="101"/>
      <c r="R232" s="101"/>
      <c r="U232" s="102"/>
      <c r="V232" s="102"/>
      <c r="W232" s="102"/>
      <c r="X232" s="102"/>
      <c r="Y232" s="102"/>
      <c r="Z232" s="102"/>
      <c r="AA232" s="102"/>
      <c r="AB232" s="102"/>
    </row>
    <row r="233" spans="1:28" s="99" customFormat="1" ht="18" customHeight="1">
      <c r="A233" s="190" t="s">
        <v>457</v>
      </c>
      <c r="B233" s="184"/>
      <c r="C233" s="188"/>
      <c r="D233" s="186"/>
      <c r="E233" s="187"/>
      <c r="F233" s="187"/>
      <c r="G233" s="187"/>
      <c r="H233" s="187"/>
      <c r="I233" s="187">
        <f t="shared" si="2"/>
        <v>0</v>
      </c>
      <c r="J233" s="139"/>
      <c r="K233" s="100"/>
      <c r="M233" s="101"/>
      <c r="O233" s="101"/>
      <c r="P233" s="101"/>
      <c r="Q233" s="101"/>
      <c r="R233" s="101"/>
      <c r="U233" s="102"/>
      <c r="V233" s="102"/>
      <c r="W233" s="102"/>
      <c r="X233" s="102"/>
      <c r="Y233" s="102"/>
      <c r="Z233" s="102"/>
      <c r="AA233" s="102"/>
      <c r="AB233" s="102"/>
    </row>
    <row r="234" spans="1:28" s="99" customFormat="1" ht="18" customHeight="1">
      <c r="A234" s="183" t="s">
        <v>464</v>
      </c>
      <c r="B234" s="184"/>
      <c r="C234" s="185"/>
      <c r="D234" s="186"/>
      <c r="E234" s="187"/>
      <c r="F234" s="187"/>
      <c r="G234" s="187"/>
      <c r="H234" s="187">
        <v>412332204</v>
      </c>
      <c r="I234" s="187">
        <f t="shared" si="2"/>
        <v>412332204</v>
      </c>
      <c r="K234" s="100"/>
      <c r="O234" s="101"/>
      <c r="P234" s="101"/>
      <c r="Q234" s="101"/>
      <c r="R234" s="101"/>
      <c r="U234" s="102"/>
      <c r="V234" s="102"/>
      <c r="W234" s="102"/>
      <c r="X234" s="102"/>
      <c r="Y234" s="102"/>
      <c r="Z234" s="102"/>
      <c r="AA234" s="102"/>
      <c r="AB234" s="102"/>
    </row>
    <row r="235" spans="1:28" s="99" customFormat="1" ht="18" customHeight="1">
      <c r="A235" s="178" t="s">
        <v>459</v>
      </c>
      <c r="B235" s="179"/>
      <c r="C235" s="180"/>
      <c r="D235" s="181"/>
      <c r="E235" s="182">
        <f>++E229+E230+E231-E232-E233-E234</f>
        <v>1950602084</v>
      </c>
      <c r="F235" s="182">
        <f>++F229+F230+F231-F232-F233-F234</f>
        <v>2785477646</v>
      </c>
      <c r="G235" s="182">
        <f>++G229+G230+G231-G232-G233-G234</f>
        <v>454718500</v>
      </c>
      <c r="H235" s="182">
        <f>++H229+H230+H231-H232-H233-H234</f>
        <v>35300608472</v>
      </c>
      <c r="I235" s="182">
        <f t="shared" si="2"/>
        <v>40491406702</v>
      </c>
      <c r="J235" s="139"/>
      <c r="K235" s="100"/>
      <c r="O235" s="101"/>
      <c r="P235" s="101"/>
      <c r="Q235" s="101"/>
      <c r="R235" s="101"/>
      <c r="U235" s="102"/>
      <c r="V235" s="102"/>
      <c r="W235" s="102"/>
      <c r="X235" s="102"/>
      <c r="Y235" s="102"/>
      <c r="Z235" s="102"/>
      <c r="AA235" s="102"/>
      <c r="AB235" s="102"/>
    </row>
    <row r="236" spans="1:28" s="99" customFormat="1" ht="18" customHeight="1">
      <c r="A236" s="191" t="s">
        <v>465</v>
      </c>
      <c r="B236" s="184"/>
      <c r="C236" s="188"/>
      <c r="D236" s="186"/>
      <c r="E236" s="187"/>
      <c r="F236" s="358"/>
      <c r="G236" s="358"/>
      <c r="H236" s="187"/>
      <c r="I236" s="187"/>
      <c r="K236" s="100"/>
      <c r="O236" s="101"/>
      <c r="P236" s="101"/>
      <c r="Q236" s="101"/>
      <c r="R236" s="101"/>
      <c r="U236" s="102"/>
      <c r="V236" s="102"/>
      <c r="W236" s="102"/>
      <c r="X236" s="102"/>
      <c r="Y236" s="102"/>
      <c r="Z236" s="102"/>
      <c r="AA236" s="102"/>
      <c r="AB236" s="102"/>
    </row>
    <row r="237" spans="1:28" s="129" customFormat="1" ht="18" customHeight="1">
      <c r="A237" s="192" t="s">
        <v>466</v>
      </c>
      <c r="B237" s="193"/>
      <c r="C237" s="194"/>
      <c r="D237" s="186"/>
      <c r="E237" s="195">
        <f>++E220-E229</f>
        <v>327071485</v>
      </c>
      <c r="F237" s="195">
        <f>++F220-F229</f>
        <v>3345548965</v>
      </c>
      <c r="G237" s="195">
        <f>++G220-G229</f>
        <v>57742484</v>
      </c>
      <c r="H237" s="195">
        <f>++H220-H229</f>
        <v>30734383528</v>
      </c>
      <c r="I237" s="195">
        <f>SUM(C237:H237)</f>
        <v>34464746462</v>
      </c>
      <c r="K237" s="130"/>
      <c r="O237" s="131"/>
      <c r="P237" s="131"/>
      <c r="Q237" s="131"/>
      <c r="R237" s="131"/>
      <c r="U237" s="132"/>
      <c r="V237" s="132"/>
      <c r="W237" s="132"/>
      <c r="X237" s="132"/>
      <c r="Y237" s="132"/>
      <c r="Z237" s="132"/>
      <c r="AA237" s="132"/>
      <c r="AB237" s="132"/>
    </row>
    <row r="238" spans="1:28" s="129" customFormat="1" ht="18" customHeight="1">
      <c r="A238" s="196" t="s">
        <v>467</v>
      </c>
      <c r="B238" s="197"/>
      <c r="C238" s="198"/>
      <c r="D238" s="199"/>
      <c r="E238" s="200">
        <f>++E227-E235</f>
        <v>388544094</v>
      </c>
      <c r="F238" s="200">
        <f>++F227-F235</f>
        <v>3193551689</v>
      </c>
      <c r="G238" s="200">
        <f>++G227-G235</f>
        <v>0</v>
      </c>
      <c r="H238" s="200">
        <f>++H227-H235</f>
        <v>25458337985</v>
      </c>
      <c r="I238" s="200">
        <f>SUM(C238:H238)</f>
        <v>29040433768</v>
      </c>
      <c r="J238" s="201"/>
      <c r="K238" s="130"/>
      <c r="O238" s="131"/>
      <c r="P238" s="131"/>
      <c r="Q238" s="131"/>
      <c r="R238" s="131"/>
      <c r="U238" s="132"/>
      <c r="V238" s="132"/>
      <c r="W238" s="132"/>
      <c r="X238" s="132"/>
      <c r="Y238" s="132"/>
      <c r="Z238" s="132"/>
      <c r="AA238" s="132"/>
      <c r="AB238" s="132"/>
    </row>
    <row r="239" spans="1:28" s="99" customFormat="1" ht="18" customHeight="1">
      <c r="A239" s="99" t="s">
        <v>468</v>
      </c>
      <c r="H239" s="94"/>
      <c r="I239" s="94"/>
      <c r="K239" s="100"/>
      <c r="O239" s="101"/>
      <c r="P239" s="101"/>
      <c r="Q239" s="101"/>
      <c r="R239" s="101"/>
      <c r="U239" s="102"/>
      <c r="V239" s="102"/>
      <c r="W239" s="102"/>
      <c r="X239" s="102"/>
      <c r="Y239" s="102"/>
      <c r="Z239" s="102"/>
      <c r="AA239" s="102"/>
      <c r="AB239" s="102"/>
    </row>
    <row r="240" spans="1:28" s="99" customFormat="1" ht="18" customHeight="1">
      <c r="A240" s="99" t="s">
        <v>469</v>
      </c>
      <c r="E240" s="202"/>
      <c r="G240" s="101">
        <f>+5574433658-47130242</f>
        <v>5527303416</v>
      </c>
      <c r="H240" s="94"/>
      <c r="I240" s="94"/>
      <c r="K240" s="100"/>
      <c r="O240" s="101"/>
      <c r="P240" s="101"/>
      <c r="Q240" s="101"/>
      <c r="R240" s="101"/>
      <c r="U240" s="102"/>
      <c r="V240" s="102"/>
      <c r="W240" s="102"/>
      <c r="X240" s="102"/>
      <c r="Y240" s="102"/>
      <c r="Z240" s="102"/>
      <c r="AA240" s="102"/>
      <c r="AB240" s="102"/>
    </row>
    <row r="241" spans="1:28" s="99" customFormat="1" ht="18" customHeight="1">
      <c r="A241" s="99" t="s">
        <v>470</v>
      </c>
      <c r="H241" s="94"/>
      <c r="I241" s="94"/>
      <c r="K241" s="100"/>
      <c r="O241" s="101"/>
      <c r="P241" s="101"/>
      <c r="Q241" s="101"/>
      <c r="R241" s="101"/>
      <c r="U241" s="102"/>
      <c r="V241" s="102"/>
      <c r="W241" s="102"/>
      <c r="X241" s="102"/>
      <c r="Y241" s="102"/>
      <c r="Z241" s="102"/>
      <c r="AA241" s="102"/>
      <c r="AB241" s="102"/>
    </row>
    <row r="242" spans="1:28" s="99" customFormat="1" ht="18" customHeight="1">
      <c r="A242" s="105" t="s">
        <v>471</v>
      </c>
      <c r="H242" s="94"/>
      <c r="I242" s="94"/>
      <c r="K242" s="100"/>
      <c r="O242" s="101"/>
      <c r="P242" s="101"/>
      <c r="Q242" s="101"/>
      <c r="R242" s="101"/>
      <c r="U242" s="102"/>
      <c r="V242" s="102"/>
      <c r="W242" s="102"/>
      <c r="X242" s="102"/>
      <c r="Y242" s="102"/>
      <c r="Z242" s="102"/>
      <c r="AA242" s="102"/>
      <c r="AB242" s="102"/>
    </row>
    <row r="243" spans="1:28" s="99" customFormat="1" ht="18" customHeight="1">
      <c r="A243" s="99" t="s">
        <v>472</v>
      </c>
      <c r="H243" s="94"/>
      <c r="I243" s="94"/>
      <c r="K243" s="100"/>
      <c r="O243" s="101"/>
      <c r="P243" s="101"/>
      <c r="Q243" s="101"/>
      <c r="R243" s="101"/>
      <c r="U243" s="102"/>
      <c r="V243" s="102"/>
      <c r="W243" s="102"/>
      <c r="X243" s="102"/>
      <c r="Y243" s="102"/>
      <c r="Z243" s="102"/>
      <c r="AA243" s="102"/>
      <c r="AB243" s="102"/>
    </row>
    <row r="244" spans="1:28" s="99" customFormat="1" ht="18" customHeight="1">
      <c r="A244" s="98" t="s">
        <v>473</v>
      </c>
      <c r="H244" s="94"/>
      <c r="I244" s="94"/>
      <c r="K244" s="100"/>
      <c r="O244" s="101"/>
      <c r="P244" s="101"/>
      <c r="Q244" s="101"/>
      <c r="R244" s="101"/>
      <c r="U244" s="102"/>
      <c r="V244" s="102"/>
      <c r="W244" s="102"/>
      <c r="X244" s="102"/>
      <c r="Y244" s="102"/>
      <c r="Z244" s="102"/>
      <c r="AA244" s="102"/>
      <c r="AB244" s="102"/>
    </row>
    <row r="245" spans="1:28" s="99" customFormat="1" ht="65.25" customHeight="1">
      <c r="A245" s="359" t="s">
        <v>444</v>
      </c>
      <c r="B245" s="360"/>
      <c r="C245" s="204"/>
      <c r="D245" s="171" t="s">
        <v>474</v>
      </c>
      <c r="E245" s="171" t="s">
        <v>475</v>
      </c>
      <c r="F245" s="171" t="s">
        <v>476</v>
      </c>
      <c r="G245" s="171" t="s">
        <v>477</v>
      </c>
      <c r="H245" s="171" t="s">
        <v>478</v>
      </c>
      <c r="I245" s="171" t="s">
        <v>450</v>
      </c>
      <c r="K245" s="100"/>
      <c r="O245" s="101"/>
      <c r="P245" s="101"/>
      <c r="Q245" s="101"/>
      <c r="R245" s="101"/>
      <c r="U245" s="102"/>
      <c r="V245" s="102"/>
      <c r="W245" s="102"/>
      <c r="X245" s="102"/>
      <c r="Y245" s="102"/>
      <c r="Z245" s="102"/>
      <c r="AA245" s="102"/>
      <c r="AB245" s="102"/>
    </row>
    <row r="246" spans="1:28" s="99" customFormat="1" ht="18" customHeight="1">
      <c r="A246" s="172" t="s">
        <v>479</v>
      </c>
      <c r="B246" s="173"/>
      <c r="C246" s="173"/>
      <c r="D246" s="175"/>
      <c r="E246" s="176"/>
      <c r="F246" s="177"/>
      <c r="G246" s="176"/>
      <c r="H246" s="176"/>
      <c r="I246" s="176"/>
      <c r="K246" s="100"/>
      <c r="O246" s="101"/>
      <c r="P246" s="101"/>
      <c r="Q246" s="101"/>
      <c r="R246" s="101"/>
      <c r="U246" s="102"/>
      <c r="V246" s="102"/>
      <c r="W246" s="102"/>
      <c r="X246" s="102"/>
      <c r="Y246" s="102"/>
      <c r="Z246" s="102"/>
      <c r="AA246" s="102"/>
      <c r="AB246" s="102"/>
    </row>
    <row r="247" spans="1:28" s="99" customFormat="1" ht="18" customHeight="1">
      <c r="A247" s="178" t="s">
        <v>452</v>
      </c>
      <c r="B247" s="179"/>
      <c r="C247" s="179"/>
      <c r="D247" s="205"/>
      <c r="E247" s="206"/>
      <c r="F247" s="182">
        <v>22022177889</v>
      </c>
      <c r="G247" s="206"/>
      <c r="H247" s="182">
        <v>0</v>
      </c>
      <c r="I247" s="182">
        <f>SUM(C247:H247)</f>
        <v>22022177889</v>
      </c>
      <c r="K247" s="100"/>
      <c r="O247" s="101"/>
      <c r="P247" s="101"/>
      <c r="Q247" s="101"/>
      <c r="R247" s="101"/>
      <c r="U247" s="102"/>
      <c r="V247" s="102"/>
      <c r="W247" s="102"/>
      <c r="X247" s="102"/>
      <c r="Y247" s="102"/>
      <c r="Z247" s="102"/>
      <c r="AA247" s="102"/>
      <c r="AB247" s="102"/>
    </row>
    <row r="248" spans="1:28" s="99" customFormat="1" ht="18" customHeight="1">
      <c r="A248" s="190" t="s">
        <v>480</v>
      </c>
      <c r="B248" s="184"/>
      <c r="C248" s="184"/>
      <c r="D248" s="207"/>
      <c r="E248" s="208"/>
      <c r="F248" s="187"/>
      <c r="G248" s="208"/>
      <c r="H248" s="187">
        <f>+80603361+34860000</f>
        <v>115463361</v>
      </c>
      <c r="I248" s="187">
        <f>SUM(C248:H248)</f>
        <v>115463361</v>
      </c>
      <c r="K248" s="100"/>
      <c r="O248" s="101"/>
      <c r="P248" s="101"/>
      <c r="Q248" s="101"/>
      <c r="R248" s="101"/>
      <c r="U248" s="102"/>
      <c r="V248" s="102"/>
      <c r="W248" s="102"/>
      <c r="X248" s="102"/>
      <c r="Y248" s="102"/>
      <c r="Z248" s="102"/>
      <c r="AA248" s="102"/>
      <c r="AB248" s="102"/>
    </row>
    <row r="249" spans="1:28" s="99" customFormat="1" ht="18" customHeight="1">
      <c r="A249" s="190" t="s">
        <v>481</v>
      </c>
      <c r="B249" s="184"/>
      <c r="C249" s="184"/>
      <c r="D249" s="207"/>
      <c r="E249" s="208"/>
      <c r="F249" s="208"/>
      <c r="G249" s="208"/>
      <c r="H249" s="208"/>
      <c r="I249" s="208"/>
      <c r="K249" s="100"/>
      <c r="O249" s="101"/>
      <c r="P249" s="101"/>
      <c r="Q249" s="101"/>
      <c r="R249" s="101"/>
      <c r="U249" s="102"/>
      <c r="V249" s="102"/>
      <c r="W249" s="102"/>
      <c r="X249" s="102"/>
      <c r="Y249" s="102"/>
      <c r="Z249" s="102"/>
      <c r="AA249" s="102"/>
      <c r="AB249" s="102"/>
    </row>
    <row r="250" spans="1:28" s="99" customFormat="1" ht="18" customHeight="1">
      <c r="A250" s="190" t="s">
        <v>482</v>
      </c>
      <c r="B250" s="184"/>
      <c r="C250" s="184"/>
      <c r="D250" s="207"/>
      <c r="E250" s="208"/>
      <c r="F250" s="208"/>
      <c r="G250" s="208"/>
      <c r="H250" s="208"/>
      <c r="I250" s="208"/>
      <c r="K250" s="100"/>
      <c r="O250" s="101"/>
      <c r="P250" s="101"/>
      <c r="Q250" s="101"/>
      <c r="R250" s="101"/>
      <c r="U250" s="102"/>
      <c r="V250" s="102"/>
      <c r="W250" s="102"/>
      <c r="X250" s="102"/>
      <c r="Y250" s="102"/>
      <c r="Z250" s="102"/>
      <c r="AA250" s="102"/>
      <c r="AB250" s="102"/>
    </row>
    <row r="251" spans="1:28" s="99" customFormat="1" ht="18" customHeight="1">
      <c r="A251" s="183" t="s">
        <v>483</v>
      </c>
      <c r="B251" s="184"/>
      <c r="C251" s="184"/>
      <c r="D251" s="207"/>
      <c r="E251" s="208"/>
      <c r="F251" s="187"/>
      <c r="G251" s="208"/>
      <c r="H251" s="187"/>
      <c r="I251" s="187"/>
      <c r="K251" s="100"/>
      <c r="O251" s="101"/>
      <c r="P251" s="101"/>
      <c r="Q251" s="101"/>
      <c r="R251" s="101"/>
      <c r="U251" s="102"/>
      <c r="V251" s="102"/>
      <c r="W251" s="102"/>
      <c r="X251" s="102"/>
      <c r="Y251" s="102"/>
      <c r="Z251" s="102"/>
      <c r="AA251" s="102"/>
      <c r="AB251" s="102"/>
    </row>
    <row r="252" spans="1:28" s="99" customFormat="1" ht="18" customHeight="1">
      <c r="A252" s="190" t="s">
        <v>484</v>
      </c>
      <c r="B252" s="184"/>
      <c r="C252" s="184"/>
      <c r="D252" s="207"/>
      <c r="E252" s="208"/>
      <c r="F252" s="187"/>
      <c r="G252" s="208"/>
      <c r="H252" s="187"/>
      <c r="I252" s="208"/>
      <c r="K252" s="100"/>
      <c r="O252" s="101"/>
      <c r="P252" s="101"/>
      <c r="Q252" s="101"/>
      <c r="R252" s="101"/>
      <c r="U252" s="102"/>
      <c r="V252" s="102"/>
      <c r="W252" s="102"/>
      <c r="X252" s="102"/>
      <c r="Y252" s="102"/>
      <c r="Z252" s="102"/>
      <c r="AA252" s="102"/>
      <c r="AB252" s="102"/>
    </row>
    <row r="253" spans="1:28" s="99" customFormat="1" ht="18" customHeight="1">
      <c r="A253" s="190" t="s">
        <v>485</v>
      </c>
      <c r="B253" s="184"/>
      <c r="C253" s="184"/>
      <c r="D253" s="207"/>
      <c r="E253" s="208"/>
      <c r="F253" s="208"/>
      <c r="G253" s="208"/>
      <c r="H253" s="208"/>
      <c r="I253" s="208"/>
      <c r="K253" s="100"/>
      <c r="O253" s="101"/>
      <c r="P253" s="101"/>
      <c r="Q253" s="101"/>
      <c r="R253" s="101"/>
      <c r="U253" s="102"/>
      <c r="V253" s="102"/>
      <c r="W253" s="102"/>
      <c r="X253" s="102"/>
      <c r="Y253" s="102"/>
      <c r="Z253" s="102"/>
      <c r="AA253" s="102"/>
      <c r="AB253" s="102"/>
    </row>
    <row r="254" spans="1:28" s="99" customFormat="1" ht="18" customHeight="1">
      <c r="A254" s="178" t="s">
        <v>459</v>
      </c>
      <c r="B254" s="179"/>
      <c r="C254" s="179"/>
      <c r="D254" s="205"/>
      <c r="E254" s="206"/>
      <c r="F254" s="182">
        <f>++F247+F248+F249+F250+F251-F252-F253</f>
        <v>22022177889</v>
      </c>
      <c r="G254" s="206"/>
      <c r="H254" s="182">
        <f>++H247+H248+H249+H250+H251-H252-H253</f>
        <v>115463361</v>
      </c>
      <c r="I254" s="182">
        <f>SUM(C254:H254)</f>
        <v>22137641250</v>
      </c>
      <c r="K254" s="100"/>
      <c r="O254" s="101"/>
      <c r="P254" s="101"/>
      <c r="Q254" s="101"/>
      <c r="R254" s="101"/>
      <c r="U254" s="102"/>
      <c r="V254" s="102"/>
      <c r="W254" s="102"/>
      <c r="X254" s="102"/>
      <c r="Y254" s="102"/>
      <c r="Z254" s="102"/>
      <c r="AA254" s="102"/>
      <c r="AB254" s="102"/>
    </row>
    <row r="255" spans="1:28" s="99" customFormat="1" ht="18" customHeight="1">
      <c r="A255" s="191" t="s">
        <v>486</v>
      </c>
      <c r="B255" s="184"/>
      <c r="C255" s="184"/>
      <c r="D255" s="207"/>
      <c r="E255" s="208"/>
      <c r="F255" s="208"/>
      <c r="G255" s="208"/>
      <c r="H255" s="208"/>
      <c r="I255" s="208"/>
      <c r="K255" s="100"/>
      <c r="O255" s="101"/>
      <c r="P255" s="101"/>
      <c r="Q255" s="101"/>
      <c r="R255" s="101"/>
      <c r="U255" s="102"/>
      <c r="V255" s="102"/>
      <c r="W255" s="102"/>
      <c r="X255" s="102"/>
      <c r="Y255" s="102"/>
      <c r="Z255" s="102"/>
      <c r="AA255" s="102"/>
      <c r="AB255" s="102"/>
    </row>
    <row r="256" spans="1:28" s="99" customFormat="1" ht="18" customHeight="1">
      <c r="A256" s="178" t="s">
        <v>452</v>
      </c>
      <c r="B256" s="179"/>
      <c r="C256" s="179"/>
      <c r="D256" s="205"/>
      <c r="E256" s="206"/>
      <c r="F256" s="182">
        <v>310145434</v>
      </c>
      <c r="G256" s="206"/>
      <c r="H256" s="182">
        <v>0</v>
      </c>
      <c r="I256" s="182">
        <f aca="true" t="shared" si="3" ref="I256:I261">SUM(C256:H256)</f>
        <v>310145434</v>
      </c>
      <c r="K256" s="100"/>
      <c r="O256" s="101"/>
      <c r="P256" s="101"/>
      <c r="Q256" s="101"/>
      <c r="R256" s="101"/>
      <c r="U256" s="102"/>
      <c r="V256" s="102"/>
      <c r="W256" s="102"/>
      <c r="X256" s="102"/>
      <c r="Y256" s="102"/>
      <c r="Z256" s="102"/>
      <c r="AA256" s="102"/>
      <c r="AB256" s="102"/>
    </row>
    <row r="257" spans="1:28" s="99" customFormat="1" ht="18" customHeight="1">
      <c r="A257" s="190" t="s">
        <v>487</v>
      </c>
      <c r="B257" s="184"/>
      <c r="C257" s="184"/>
      <c r="D257" s="207"/>
      <c r="E257" s="209"/>
      <c r="F257" s="187">
        <f>28055492+28367220+28678947+28678949</f>
        <v>113780608</v>
      </c>
      <c r="G257" s="209"/>
      <c r="H257" s="187">
        <f>7361037+9096154+9701031</f>
        <v>26158222</v>
      </c>
      <c r="I257" s="187">
        <f t="shared" si="3"/>
        <v>139938830</v>
      </c>
      <c r="K257" s="100"/>
      <c r="O257" s="101"/>
      <c r="P257" s="101"/>
      <c r="Q257" s="101"/>
      <c r="R257" s="101"/>
      <c r="U257" s="102"/>
      <c r="V257" s="102"/>
      <c r="W257" s="102"/>
      <c r="X257" s="102"/>
      <c r="Y257" s="102"/>
      <c r="Z257" s="102"/>
      <c r="AA257" s="102"/>
      <c r="AB257" s="102"/>
    </row>
    <row r="258" spans="1:28" s="99" customFormat="1" ht="18" customHeight="1">
      <c r="A258" s="190" t="s">
        <v>488</v>
      </c>
      <c r="B258" s="184"/>
      <c r="C258" s="184"/>
      <c r="D258" s="207"/>
      <c r="E258" s="208"/>
      <c r="F258" s="187"/>
      <c r="G258" s="208"/>
      <c r="H258" s="187"/>
      <c r="I258" s="187">
        <f t="shared" si="3"/>
        <v>0</v>
      </c>
      <c r="K258" s="100"/>
      <c r="O258" s="101"/>
      <c r="P258" s="101"/>
      <c r="Q258" s="101"/>
      <c r="R258" s="101"/>
      <c r="U258" s="102"/>
      <c r="V258" s="102"/>
      <c r="W258" s="102"/>
      <c r="X258" s="102"/>
      <c r="Y258" s="102"/>
      <c r="Z258" s="102"/>
      <c r="AA258" s="102"/>
      <c r="AB258" s="102"/>
    </row>
    <row r="259" spans="1:28" s="99" customFormat="1" ht="18" customHeight="1">
      <c r="A259" s="190" t="s">
        <v>484</v>
      </c>
      <c r="B259" s="184"/>
      <c r="C259" s="184"/>
      <c r="D259" s="207"/>
      <c r="E259" s="208"/>
      <c r="F259" s="187"/>
      <c r="G259" s="208"/>
      <c r="H259" s="187"/>
      <c r="I259" s="187">
        <f t="shared" si="3"/>
        <v>0</v>
      </c>
      <c r="K259" s="100"/>
      <c r="O259" s="101"/>
      <c r="P259" s="101"/>
      <c r="Q259" s="101"/>
      <c r="R259" s="101"/>
      <c r="U259" s="102"/>
      <c r="V259" s="102"/>
      <c r="W259" s="102"/>
      <c r="X259" s="102"/>
      <c r="Y259" s="102"/>
      <c r="Z259" s="102"/>
      <c r="AA259" s="102"/>
      <c r="AB259" s="102"/>
    </row>
    <row r="260" spans="1:28" s="99" customFormat="1" ht="18" customHeight="1">
      <c r="A260" s="190" t="s">
        <v>485</v>
      </c>
      <c r="B260" s="184"/>
      <c r="C260" s="184"/>
      <c r="D260" s="207"/>
      <c r="E260" s="208"/>
      <c r="F260" s="187"/>
      <c r="G260" s="208"/>
      <c r="H260" s="187"/>
      <c r="I260" s="187">
        <f t="shared" si="3"/>
        <v>0</v>
      </c>
      <c r="K260" s="100"/>
      <c r="O260" s="101"/>
      <c r="P260" s="101"/>
      <c r="Q260" s="101"/>
      <c r="R260" s="101"/>
      <c r="U260" s="102"/>
      <c r="V260" s="102"/>
      <c r="W260" s="102"/>
      <c r="X260" s="102"/>
      <c r="Y260" s="102"/>
      <c r="Z260" s="102"/>
      <c r="AA260" s="102"/>
      <c r="AB260" s="102"/>
    </row>
    <row r="261" spans="1:28" s="99" customFormat="1" ht="18" customHeight="1">
      <c r="A261" s="178" t="s">
        <v>459</v>
      </c>
      <c r="B261" s="179"/>
      <c r="C261" s="179"/>
      <c r="D261" s="205"/>
      <c r="E261" s="206"/>
      <c r="F261" s="182">
        <f>++F256+F257+F258-F259-F260</f>
        <v>423926042</v>
      </c>
      <c r="G261" s="206"/>
      <c r="H261" s="182">
        <f>++H256+H257+H258-H259-H260</f>
        <v>26158222</v>
      </c>
      <c r="I261" s="182">
        <f t="shared" si="3"/>
        <v>450084264</v>
      </c>
      <c r="K261" s="100"/>
      <c r="O261" s="101"/>
      <c r="P261" s="101"/>
      <c r="Q261" s="101"/>
      <c r="R261" s="101"/>
      <c r="U261" s="102"/>
      <c r="V261" s="102"/>
      <c r="W261" s="102"/>
      <c r="X261" s="102"/>
      <c r="Y261" s="102"/>
      <c r="Z261" s="102"/>
      <c r="AA261" s="102"/>
      <c r="AB261" s="102"/>
    </row>
    <row r="262" spans="1:28" s="99" customFormat="1" ht="18" customHeight="1">
      <c r="A262" s="191" t="s">
        <v>489</v>
      </c>
      <c r="B262" s="184"/>
      <c r="C262" s="184"/>
      <c r="D262" s="207"/>
      <c r="E262" s="208"/>
      <c r="F262" s="187"/>
      <c r="G262" s="208"/>
      <c r="H262" s="187"/>
      <c r="I262" s="208"/>
      <c r="K262" s="100"/>
      <c r="O262" s="101"/>
      <c r="P262" s="101"/>
      <c r="Q262" s="101"/>
      <c r="R262" s="101"/>
      <c r="U262" s="102"/>
      <c r="V262" s="102"/>
      <c r="W262" s="102"/>
      <c r="X262" s="102"/>
      <c r="Y262" s="102"/>
      <c r="Z262" s="102"/>
      <c r="AA262" s="102"/>
      <c r="AB262" s="102"/>
    </row>
    <row r="263" spans="1:28" s="99" customFormat="1" ht="18" customHeight="1">
      <c r="A263" s="192" t="s">
        <v>466</v>
      </c>
      <c r="B263" s="184"/>
      <c r="C263" s="184"/>
      <c r="D263" s="207"/>
      <c r="E263" s="209"/>
      <c r="F263" s="210">
        <f>++F247-F256</f>
        <v>21712032455</v>
      </c>
      <c r="G263" s="209"/>
      <c r="H263" s="210">
        <f>++H247-H256</f>
        <v>0</v>
      </c>
      <c r="I263" s="210">
        <f>SUM(C263:H263)</f>
        <v>21712032455</v>
      </c>
      <c r="K263" s="100"/>
      <c r="O263" s="101"/>
      <c r="P263" s="101"/>
      <c r="Q263" s="101"/>
      <c r="R263" s="101"/>
      <c r="U263" s="102"/>
      <c r="V263" s="102"/>
      <c r="W263" s="102"/>
      <c r="X263" s="102"/>
      <c r="Y263" s="102"/>
      <c r="Z263" s="102"/>
      <c r="AA263" s="102"/>
      <c r="AB263" s="102"/>
    </row>
    <row r="264" spans="1:28" s="99" customFormat="1" ht="18" customHeight="1">
      <c r="A264" s="196" t="s">
        <v>467</v>
      </c>
      <c r="B264" s="211"/>
      <c r="C264" s="211"/>
      <c r="D264" s="212"/>
      <c r="E264" s="213"/>
      <c r="F264" s="214">
        <f>++F254-F261</f>
        <v>21598251847</v>
      </c>
      <c r="G264" s="213"/>
      <c r="H264" s="214">
        <f>++H254-H261</f>
        <v>89305139</v>
      </c>
      <c r="I264" s="214">
        <f>SUM(C264:H264)</f>
        <v>21687556986</v>
      </c>
      <c r="K264" s="100"/>
      <c r="O264" s="101"/>
      <c r="P264" s="101"/>
      <c r="Q264" s="101"/>
      <c r="R264" s="101"/>
      <c r="U264" s="102"/>
      <c r="V264" s="102"/>
      <c r="W264" s="102"/>
      <c r="X264" s="102"/>
      <c r="Y264" s="102"/>
      <c r="Z264" s="102"/>
      <c r="AA264" s="102"/>
      <c r="AB264" s="102"/>
    </row>
    <row r="265" spans="1:28" s="99" customFormat="1" ht="18" customHeight="1">
      <c r="A265" s="99" t="s">
        <v>468</v>
      </c>
      <c r="H265" s="94"/>
      <c r="I265" s="94"/>
      <c r="K265" s="100"/>
      <c r="O265" s="101"/>
      <c r="P265" s="101"/>
      <c r="Q265" s="101"/>
      <c r="R265" s="101"/>
      <c r="U265" s="102"/>
      <c r="V265" s="102"/>
      <c r="W265" s="102"/>
      <c r="X265" s="102"/>
      <c r="Y265" s="102"/>
      <c r="Z265" s="102"/>
      <c r="AA265" s="102"/>
      <c r="AB265" s="102"/>
    </row>
    <row r="266" spans="1:28" s="99" customFormat="1" ht="18" customHeight="1">
      <c r="A266" s="99" t="s">
        <v>469</v>
      </c>
      <c r="E266" s="202"/>
      <c r="H266" s="94"/>
      <c r="I266" s="94"/>
      <c r="K266" s="100"/>
      <c r="O266" s="101"/>
      <c r="P266" s="101"/>
      <c r="Q266" s="101"/>
      <c r="R266" s="101"/>
      <c r="U266" s="102"/>
      <c r="V266" s="102"/>
      <c r="W266" s="102"/>
      <c r="X266" s="102"/>
      <c r="Y266" s="102"/>
      <c r="Z266" s="102"/>
      <c r="AA266" s="102"/>
      <c r="AB266" s="102"/>
    </row>
    <row r="267" spans="1:28" s="99" customFormat="1" ht="18" customHeight="1">
      <c r="A267" s="105" t="s">
        <v>490</v>
      </c>
      <c r="E267" s="202"/>
      <c r="H267" s="94"/>
      <c r="I267" s="94"/>
      <c r="K267" s="100"/>
      <c r="O267" s="101"/>
      <c r="P267" s="101"/>
      <c r="Q267" s="101"/>
      <c r="R267" s="101"/>
      <c r="U267" s="102"/>
      <c r="V267" s="102"/>
      <c r="W267" s="102"/>
      <c r="X267" s="102"/>
      <c r="Y267" s="102"/>
      <c r="Z267" s="102"/>
      <c r="AA267" s="102"/>
      <c r="AB267" s="102"/>
    </row>
    <row r="268" spans="1:28" s="99" customFormat="1" ht="18" customHeight="1">
      <c r="A268" s="98" t="s">
        <v>491</v>
      </c>
      <c r="H268" s="94"/>
      <c r="I268" s="94"/>
      <c r="K268" s="100"/>
      <c r="O268" s="101"/>
      <c r="P268" s="101"/>
      <c r="Q268" s="101"/>
      <c r="R268" s="101"/>
      <c r="U268" s="102"/>
      <c r="V268" s="102"/>
      <c r="W268" s="102"/>
      <c r="X268" s="102"/>
      <c r="Y268" s="102"/>
      <c r="Z268" s="102"/>
      <c r="AA268" s="102"/>
      <c r="AB268" s="102"/>
    </row>
    <row r="269" spans="1:28" s="99" customFormat="1" ht="60" customHeight="1">
      <c r="A269" s="359" t="s">
        <v>444</v>
      </c>
      <c r="B269" s="361"/>
      <c r="C269" s="171" t="s">
        <v>492</v>
      </c>
      <c r="D269" s="171" t="s">
        <v>493</v>
      </c>
      <c r="E269" s="171" t="s">
        <v>445</v>
      </c>
      <c r="F269" s="171" t="s">
        <v>494</v>
      </c>
      <c r="G269" s="171" t="s">
        <v>448</v>
      </c>
      <c r="H269" s="215" t="s">
        <v>449</v>
      </c>
      <c r="I269" s="171" t="s">
        <v>450</v>
      </c>
      <c r="K269" s="100"/>
      <c r="O269" s="101"/>
      <c r="P269" s="101"/>
      <c r="Q269" s="101"/>
      <c r="R269" s="101"/>
      <c r="U269" s="102"/>
      <c r="V269" s="102"/>
      <c r="W269" s="102"/>
      <c r="X269" s="102"/>
      <c r="Y269" s="102"/>
      <c r="Z269" s="102"/>
      <c r="AA269" s="102"/>
      <c r="AB269" s="102"/>
    </row>
    <row r="270" spans="1:28" s="99" customFormat="1" ht="18" customHeight="1">
      <c r="A270" s="172" t="s">
        <v>451</v>
      </c>
      <c r="B270" s="174"/>
      <c r="C270" s="175"/>
      <c r="D270" s="175"/>
      <c r="E270" s="175"/>
      <c r="F270" s="175"/>
      <c r="G270" s="175"/>
      <c r="H270" s="176"/>
      <c r="I270" s="176"/>
      <c r="K270" s="100"/>
      <c r="O270" s="101"/>
      <c r="P270" s="101"/>
      <c r="Q270" s="101"/>
      <c r="R270" s="101"/>
      <c r="U270" s="102"/>
      <c r="V270" s="102"/>
      <c r="W270" s="102"/>
      <c r="X270" s="102"/>
      <c r="Y270" s="102"/>
      <c r="Z270" s="102"/>
      <c r="AA270" s="102"/>
      <c r="AB270" s="102"/>
    </row>
    <row r="271" spans="1:28" s="99" customFormat="1" ht="18" customHeight="1">
      <c r="A271" s="178" t="s">
        <v>452</v>
      </c>
      <c r="B271" s="216"/>
      <c r="C271" s="205"/>
      <c r="D271" s="205"/>
      <c r="E271" s="205"/>
      <c r="F271" s="205"/>
      <c r="G271" s="205"/>
      <c r="H271" s="217"/>
      <c r="I271" s="217"/>
      <c r="K271" s="100"/>
      <c r="O271" s="101"/>
      <c r="P271" s="101"/>
      <c r="Q271" s="101"/>
      <c r="R271" s="101"/>
      <c r="U271" s="102"/>
      <c r="V271" s="102"/>
      <c r="W271" s="102"/>
      <c r="X271" s="102"/>
      <c r="Y271" s="102"/>
      <c r="Z271" s="102"/>
      <c r="AA271" s="102"/>
      <c r="AB271" s="102"/>
    </row>
    <row r="272" spans="1:28" s="99" customFormat="1" ht="18" customHeight="1">
      <c r="A272" s="183" t="s">
        <v>495</v>
      </c>
      <c r="B272" s="188"/>
      <c r="C272" s="207"/>
      <c r="D272" s="207"/>
      <c r="E272" s="207"/>
      <c r="F272" s="207"/>
      <c r="G272" s="207"/>
      <c r="H272" s="208"/>
      <c r="I272" s="208"/>
      <c r="K272" s="100"/>
      <c r="O272" s="101"/>
      <c r="P272" s="101"/>
      <c r="Q272" s="101"/>
      <c r="R272" s="101"/>
      <c r="U272" s="102"/>
      <c r="V272" s="102"/>
      <c r="W272" s="102"/>
      <c r="X272" s="102"/>
      <c r="Y272" s="102"/>
      <c r="Z272" s="102"/>
      <c r="AA272" s="102"/>
      <c r="AB272" s="102"/>
    </row>
    <row r="273" spans="1:28" s="99" customFormat="1" ht="18" customHeight="1">
      <c r="A273" s="183" t="s">
        <v>496</v>
      </c>
      <c r="B273" s="188"/>
      <c r="C273" s="207"/>
      <c r="D273" s="207"/>
      <c r="E273" s="207"/>
      <c r="F273" s="207"/>
      <c r="G273" s="207"/>
      <c r="H273" s="208"/>
      <c r="I273" s="208"/>
      <c r="K273" s="100"/>
      <c r="O273" s="101"/>
      <c r="P273" s="101"/>
      <c r="Q273" s="101"/>
      <c r="R273" s="101"/>
      <c r="U273" s="102"/>
      <c r="V273" s="102"/>
      <c r="W273" s="102"/>
      <c r="X273" s="102"/>
      <c r="Y273" s="102"/>
      <c r="Z273" s="102"/>
      <c r="AA273" s="102"/>
      <c r="AB273" s="102"/>
    </row>
    <row r="274" spans="1:28" s="99" customFormat="1" ht="18" customHeight="1">
      <c r="A274" s="183" t="s">
        <v>497</v>
      </c>
      <c r="B274" s="188"/>
      <c r="C274" s="207"/>
      <c r="D274" s="207"/>
      <c r="E274" s="207"/>
      <c r="F274" s="207"/>
      <c r="G274" s="207"/>
      <c r="H274" s="208"/>
      <c r="I274" s="208"/>
      <c r="K274" s="100"/>
      <c r="O274" s="101"/>
      <c r="P274" s="101"/>
      <c r="Q274" s="101"/>
      <c r="R274" s="101"/>
      <c r="U274" s="102"/>
      <c r="V274" s="102"/>
      <c r="W274" s="102"/>
      <c r="X274" s="102"/>
      <c r="Y274" s="102"/>
      <c r="Z274" s="102"/>
      <c r="AA274" s="102"/>
      <c r="AB274" s="102"/>
    </row>
    <row r="275" spans="1:28" s="99" customFormat="1" ht="18" customHeight="1">
      <c r="A275" s="183" t="s">
        <v>498</v>
      </c>
      <c r="B275" s="188"/>
      <c r="C275" s="207"/>
      <c r="D275" s="207"/>
      <c r="E275" s="207"/>
      <c r="F275" s="207"/>
      <c r="G275" s="207"/>
      <c r="H275" s="208"/>
      <c r="I275" s="208"/>
      <c r="K275" s="100"/>
      <c r="O275" s="101"/>
      <c r="P275" s="101"/>
      <c r="Q275" s="101"/>
      <c r="R275" s="101"/>
      <c r="U275" s="102"/>
      <c r="V275" s="102"/>
      <c r="W275" s="102"/>
      <c r="X275" s="102"/>
      <c r="Y275" s="102"/>
      <c r="Z275" s="102"/>
      <c r="AA275" s="102"/>
      <c r="AB275" s="102"/>
    </row>
    <row r="276" spans="1:28" s="99" customFormat="1" ht="18" customHeight="1">
      <c r="A276" s="183" t="s">
        <v>499</v>
      </c>
      <c r="B276" s="188"/>
      <c r="C276" s="207"/>
      <c r="D276" s="207"/>
      <c r="E276" s="207"/>
      <c r="F276" s="207"/>
      <c r="G276" s="207"/>
      <c r="H276" s="208"/>
      <c r="I276" s="208"/>
      <c r="K276" s="100"/>
      <c r="O276" s="101"/>
      <c r="P276" s="101"/>
      <c r="Q276" s="101"/>
      <c r="R276" s="101"/>
      <c r="U276" s="102"/>
      <c r="V276" s="102"/>
      <c r="W276" s="102"/>
      <c r="X276" s="102"/>
      <c r="Y276" s="102"/>
      <c r="Z276" s="102"/>
      <c r="AA276" s="102"/>
      <c r="AB276" s="102"/>
    </row>
    <row r="277" spans="1:28" s="99" customFormat="1" ht="18" customHeight="1">
      <c r="A277" s="178" t="s">
        <v>459</v>
      </c>
      <c r="B277" s="216"/>
      <c r="C277" s="205"/>
      <c r="D277" s="205"/>
      <c r="E277" s="205"/>
      <c r="F277" s="205"/>
      <c r="G277" s="205"/>
      <c r="H277" s="217"/>
      <c r="I277" s="217"/>
      <c r="K277" s="100"/>
      <c r="O277" s="101"/>
      <c r="P277" s="101"/>
      <c r="Q277" s="101"/>
      <c r="R277" s="101"/>
      <c r="U277" s="102"/>
      <c r="V277" s="102"/>
      <c r="W277" s="102"/>
      <c r="X277" s="102"/>
      <c r="Y277" s="102"/>
      <c r="Z277" s="102"/>
      <c r="AA277" s="102"/>
      <c r="AB277" s="102"/>
    </row>
    <row r="278" spans="1:28" s="99" customFormat="1" ht="18" customHeight="1">
      <c r="A278" s="191" t="s">
        <v>460</v>
      </c>
      <c r="B278" s="188"/>
      <c r="C278" s="207"/>
      <c r="D278" s="207"/>
      <c r="E278" s="207"/>
      <c r="F278" s="207"/>
      <c r="G278" s="207"/>
      <c r="H278" s="208"/>
      <c r="I278" s="208"/>
      <c r="K278" s="100"/>
      <c r="O278" s="101"/>
      <c r="P278" s="101"/>
      <c r="Q278" s="101"/>
      <c r="R278" s="101"/>
      <c r="U278" s="102"/>
      <c r="V278" s="102"/>
      <c r="W278" s="102"/>
      <c r="X278" s="102"/>
      <c r="Y278" s="102"/>
      <c r="Z278" s="102"/>
      <c r="AA278" s="102"/>
      <c r="AB278" s="102"/>
    </row>
    <row r="279" spans="1:28" s="99" customFormat="1" ht="18" customHeight="1">
      <c r="A279" s="178" t="s">
        <v>452</v>
      </c>
      <c r="B279" s="216"/>
      <c r="C279" s="205"/>
      <c r="D279" s="205"/>
      <c r="E279" s="205"/>
      <c r="F279" s="205"/>
      <c r="G279" s="205"/>
      <c r="H279" s="217"/>
      <c r="I279" s="217"/>
      <c r="K279" s="100"/>
      <c r="O279" s="101"/>
      <c r="P279" s="101"/>
      <c r="Q279" s="101"/>
      <c r="R279" s="101"/>
      <c r="U279" s="102"/>
      <c r="V279" s="102"/>
      <c r="W279" s="102"/>
      <c r="X279" s="102"/>
      <c r="Y279" s="102"/>
      <c r="Z279" s="102"/>
      <c r="AA279" s="102"/>
      <c r="AB279" s="102"/>
    </row>
    <row r="280" spans="1:28" s="99" customFormat="1" ht="18" customHeight="1">
      <c r="A280" s="183" t="s">
        <v>461</v>
      </c>
      <c r="B280" s="188"/>
      <c r="C280" s="207"/>
      <c r="D280" s="207"/>
      <c r="E280" s="207"/>
      <c r="F280" s="207"/>
      <c r="G280" s="207"/>
      <c r="H280" s="208"/>
      <c r="I280" s="208"/>
      <c r="K280" s="100"/>
      <c r="O280" s="101"/>
      <c r="P280" s="101"/>
      <c r="Q280" s="101"/>
      <c r="R280" s="101"/>
      <c r="U280" s="102"/>
      <c r="V280" s="102"/>
      <c r="W280" s="102"/>
      <c r="X280" s="102"/>
      <c r="Y280" s="102"/>
      <c r="Z280" s="102"/>
      <c r="AA280" s="102"/>
      <c r="AB280" s="102"/>
    </row>
    <row r="281" spans="1:28" s="99" customFormat="1" ht="18" customHeight="1">
      <c r="A281" s="183" t="s">
        <v>496</v>
      </c>
      <c r="B281" s="188"/>
      <c r="C281" s="207"/>
      <c r="D281" s="207"/>
      <c r="E281" s="207"/>
      <c r="F281" s="207"/>
      <c r="G281" s="207"/>
      <c r="H281" s="208"/>
      <c r="I281" s="208"/>
      <c r="K281" s="100"/>
      <c r="O281" s="101"/>
      <c r="P281" s="101"/>
      <c r="Q281" s="101"/>
      <c r="R281" s="101"/>
      <c r="U281" s="102"/>
      <c r="V281" s="102"/>
      <c r="W281" s="102"/>
      <c r="X281" s="102"/>
      <c r="Y281" s="102"/>
      <c r="Z281" s="102"/>
      <c r="AA281" s="102"/>
      <c r="AB281" s="102"/>
    </row>
    <row r="282" spans="1:28" s="99" customFormat="1" ht="18" customHeight="1">
      <c r="A282" s="183" t="s">
        <v>497</v>
      </c>
      <c r="B282" s="188"/>
      <c r="C282" s="207"/>
      <c r="D282" s="207"/>
      <c r="E282" s="207"/>
      <c r="F282" s="207"/>
      <c r="G282" s="207"/>
      <c r="H282" s="208"/>
      <c r="I282" s="208"/>
      <c r="K282" s="100"/>
      <c r="O282" s="101"/>
      <c r="P282" s="101"/>
      <c r="Q282" s="101"/>
      <c r="R282" s="101"/>
      <c r="U282" s="102"/>
      <c r="V282" s="102"/>
      <c r="W282" s="102"/>
      <c r="X282" s="102"/>
      <c r="Y282" s="102"/>
      <c r="Z282" s="102"/>
      <c r="AA282" s="102"/>
      <c r="AB282" s="102"/>
    </row>
    <row r="283" spans="1:28" s="99" customFormat="1" ht="18" customHeight="1">
      <c r="A283" s="183" t="s">
        <v>498</v>
      </c>
      <c r="B283" s="188"/>
      <c r="C283" s="207"/>
      <c r="D283" s="207"/>
      <c r="E283" s="207"/>
      <c r="F283" s="207"/>
      <c r="G283" s="207"/>
      <c r="H283" s="208"/>
      <c r="I283" s="208"/>
      <c r="K283" s="100"/>
      <c r="O283" s="101"/>
      <c r="P283" s="101"/>
      <c r="Q283" s="101"/>
      <c r="R283" s="101"/>
      <c r="U283" s="102"/>
      <c r="V283" s="102"/>
      <c r="W283" s="102"/>
      <c r="X283" s="102"/>
      <c r="Y283" s="102"/>
      <c r="Z283" s="102"/>
      <c r="AA283" s="102"/>
      <c r="AB283" s="102"/>
    </row>
    <row r="284" spans="1:28" s="99" customFormat="1" ht="18" customHeight="1">
      <c r="A284" s="183" t="s">
        <v>499</v>
      </c>
      <c r="B284" s="188"/>
      <c r="C284" s="207"/>
      <c r="D284" s="207"/>
      <c r="E284" s="207"/>
      <c r="F284" s="207"/>
      <c r="G284" s="207"/>
      <c r="H284" s="208"/>
      <c r="I284" s="208"/>
      <c r="K284" s="100"/>
      <c r="O284" s="101"/>
      <c r="P284" s="101"/>
      <c r="Q284" s="101"/>
      <c r="R284" s="101"/>
      <c r="U284" s="102"/>
      <c r="V284" s="102"/>
      <c r="W284" s="102"/>
      <c r="X284" s="102"/>
      <c r="Y284" s="102"/>
      <c r="Z284" s="102"/>
      <c r="AA284" s="102"/>
      <c r="AB284" s="102"/>
    </row>
    <row r="285" spans="1:28" s="99" customFormat="1" ht="18" customHeight="1">
      <c r="A285" s="178" t="s">
        <v>459</v>
      </c>
      <c r="B285" s="216"/>
      <c r="C285" s="205"/>
      <c r="D285" s="205"/>
      <c r="E285" s="205"/>
      <c r="F285" s="205"/>
      <c r="G285" s="205"/>
      <c r="H285" s="217"/>
      <c r="I285" s="217"/>
      <c r="K285" s="100"/>
      <c r="O285" s="101"/>
      <c r="P285" s="101"/>
      <c r="Q285" s="101"/>
      <c r="R285" s="101"/>
      <c r="U285" s="102"/>
      <c r="V285" s="102"/>
      <c r="W285" s="102"/>
      <c r="X285" s="102"/>
      <c r="Y285" s="102"/>
      <c r="Z285" s="102"/>
      <c r="AA285" s="102"/>
      <c r="AB285" s="102"/>
    </row>
    <row r="286" spans="1:28" s="99" customFormat="1" ht="18" customHeight="1">
      <c r="A286" s="191" t="s">
        <v>500</v>
      </c>
      <c r="B286" s="188"/>
      <c r="C286" s="207"/>
      <c r="D286" s="207"/>
      <c r="E286" s="207"/>
      <c r="F286" s="207"/>
      <c r="G286" s="207"/>
      <c r="H286" s="208"/>
      <c r="I286" s="208"/>
      <c r="K286" s="100"/>
      <c r="O286" s="101"/>
      <c r="P286" s="101"/>
      <c r="Q286" s="101"/>
      <c r="R286" s="101"/>
      <c r="U286" s="102"/>
      <c r="V286" s="102"/>
      <c r="W286" s="102"/>
      <c r="X286" s="102"/>
      <c r="Y286" s="102"/>
      <c r="Z286" s="102"/>
      <c r="AA286" s="102"/>
      <c r="AB286" s="102"/>
    </row>
    <row r="287" spans="1:28" s="99" customFormat="1" ht="18" customHeight="1">
      <c r="A287" s="218" t="s">
        <v>452</v>
      </c>
      <c r="B287" s="188"/>
      <c r="C287" s="207"/>
      <c r="D287" s="207"/>
      <c r="E287" s="207"/>
      <c r="F287" s="207"/>
      <c r="G287" s="207"/>
      <c r="H287" s="208"/>
      <c r="I287" s="208"/>
      <c r="K287" s="100"/>
      <c r="O287" s="101"/>
      <c r="P287" s="101"/>
      <c r="Q287" s="101"/>
      <c r="R287" s="101"/>
      <c r="U287" s="102"/>
      <c r="V287" s="102"/>
      <c r="W287" s="102"/>
      <c r="X287" s="102"/>
      <c r="Y287" s="102"/>
      <c r="Z287" s="102"/>
      <c r="AA287" s="102"/>
      <c r="AB287" s="102"/>
    </row>
    <row r="288" spans="1:28" s="99" customFormat="1" ht="18" customHeight="1">
      <c r="A288" s="219" t="s">
        <v>459</v>
      </c>
      <c r="B288" s="220"/>
      <c r="C288" s="212"/>
      <c r="D288" s="212"/>
      <c r="E288" s="212"/>
      <c r="F288" s="212"/>
      <c r="G288" s="212"/>
      <c r="H288" s="221"/>
      <c r="I288" s="221"/>
      <c r="K288" s="100"/>
      <c r="O288" s="101"/>
      <c r="P288" s="101"/>
      <c r="Q288" s="101"/>
      <c r="R288" s="101"/>
      <c r="U288" s="102"/>
      <c r="V288" s="102"/>
      <c r="W288" s="102"/>
      <c r="X288" s="102"/>
      <c r="Y288" s="102"/>
      <c r="Z288" s="102"/>
      <c r="AA288" s="102"/>
      <c r="AB288" s="102"/>
    </row>
    <row r="289" spans="1:28" s="99" customFormat="1" ht="18" customHeight="1">
      <c r="A289" s="129" t="s">
        <v>501</v>
      </c>
      <c r="H289" s="94"/>
      <c r="I289" s="94"/>
      <c r="K289" s="100"/>
      <c r="O289" s="101"/>
      <c r="P289" s="101"/>
      <c r="Q289" s="101"/>
      <c r="R289" s="101"/>
      <c r="U289" s="102"/>
      <c r="V289" s="102"/>
      <c r="W289" s="102"/>
      <c r="X289" s="102"/>
      <c r="Y289" s="102"/>
      <c r="Z289" s="102"/>
      <c r="AA289" s="102"/>
      <c r="AB289" s="102"/>
    </row>
    <row r="290" spans="1:28" s="99" customFormat="1" ht="18" customHeight="1">
      <c r="A290" s="129" t="s">
        <v>502</v>
      </c>
      <c r="H290" s="94"/>
      <c r="I290" s="94"/>
      <c r="K290" s="100"/>
      <c r="O290" s="101"/>
      <c r="P290" s="101"/>
      <c r="Q290" s="101"/>
      <c r="R290" s="101"/>
      <c r="U290" s="102"/>
      <c r="V290" s="102"/>
      <c r="W290" s="102"/>
      <c r="X290" s="102"/>
      <c r="Y290" s="102"/>
      <c r="Z290" s="102"/>
      <c r="AA290" s="102"/>
      <c r="AB290" s="102"/>
    </row>
    <row r="291" spans="1:28" s="99" customFormat="1" ht="18" customHeight="1">
      <c r="A291" s="129" t="s">
        <v>503</v>
      </c>
      <c r="H291" s="94"/>
      <c r="I291" s="94"/>
      <c r="K291" s="100"/>
      <c r="O291" s="101"/>
      <c r="P291" s="101"/>
      <c r="Q291" s="101"/>
      <c r="R291" s="101"/>
      <c r="U291" s="102"/>
      <c r="V291" s="102"/>
      <c r="W291" s="102"/>
      <c r="X291" s="102"/>
      <c r="Y291" s="102"/>
      <c r="Z291" s="102"/>
      <c r="AA291" s="102"/>
      <c r="AB291" s="102"/>
    </row>
    <row r="292" spans="1:28" s="99" customFormat="1" ht="18" customHeight="1">
      <c r="A292" s="140" t="s">
        <v>504</v>
      </c>
      <c r="B292" s="134"/>
      <c r="C292" s="134"/>
      <c r="D292" s="134"/>
      <c r="E292" s="134"/>
      <c r="F292" s="134"/>
      <c r="G292" s="134"/>
      <c r="H292" s="169"/>
      <c r="I292" s="169"/>
      <c r="K292" s="100"/>
      <c r="O292" s="101"/>
      <c r="P292" s="101"/>
      <c r="Q292" s="101"/>
      <c r="R292" s="101"/>
      <c r="U292" s="102"/>
      <c r="V292" s="102"/>
      <c r="W292" s="102"/>
      <c r="X292" s="102"/>
      <c r="Y292" s="102"/>
      <c r="Z292" s="102"/>
      <c r="AA292" s="102"/>
      <c r="AB292" s="102"/>
    </row>
    <row r="293" spans="1:28" s="99" customFormat="1" ht="36.75" customHeight="1">
      <c r="A293" s="359" t="s">
        <v>444</v>
      </c>
      <c r="B293" s="360"/>
      <c r="C293" s="361"/>
      <c r="D293" s="360" t="s">
        <v>10</v>
      </c>
      <c r="E293" s="361"/>
      <c r="F293" s="359" t="s">
        <v>505</v>
      </c>
      <c r="G293" s="361"/>
      <c r="H293" s="203" t="s">
        <v>506</v>
      </c>
      <c r="I293" s="203" t="s">
        <v>507</v>
      </c>
      <c r="K293" s="100"/>
      <c r="O293" s="101"/>
      <c r="P293" s="101"/>
      <c r="Q293" s="101"/>
      <c r="R293" s="101"/>
      <c r="U293" s="102"/>
      <c r="V293" s="102"/>
      <c r="W293" s="102"/>
      <c r="X293" s="102"/>
      <c r="Y293" s="102"/>
      <c r="Z293" s="102"/>
      <c r="AA293" s="102"/>
      <c r="AB293" s="102"/>
    </row>
    <row r="294" spans="1:28" s="99" customFormat="1" ht="18" customHeight="1">
      <c r="A294" s="222" t="s">
        <v>508</v>
      </c>
      <c r="B294" s="223"/>
      <c r="C294" s="224"/>
      <c r="D294" s="223"/>
      <c r="E294" s="224"/>
      <c r="F294" s="225"/>
      <c r="G294" s="224"/>
      <c r="H294" s="226"/>
      <c r="I294" s="227"/>
      <c r="K294" s="100"/>
      <c r="O294" s="101"/>
      <c r="P294" s="101"/>
      <c r="Q294" s="101"/>
      <c r="R294" s="101"/>
      <c r="U294" s="102"/>
      <c r="V294" s="102"/>
      <c r="W294" s="102"/>
      <c r="X294" s="102"/>
      <c r="Y294" s="102"/>
      <c r="Z294" s="102"/>
      <c r="AA294" s="102"/>
      <c r="AB294" s="102"/>
    </row>
    <row r="295" spans="1:28" s="99" customFormat="1" ht="18" customHeight="1">
      <c r="A295" s="183" t="s">
        <v>509</v>
      </c>
      <c r="B295" s="184"/>
      <c r="C295" s="188"/>
      <c r="D295" s="184"/>
      <c r="E295" s="188"/>
      <c r="F295" s="190"/>
      <c r="G295" s="188"/>
      <c r="H295" s="208"/>
      <c r="I295" s="228"/>
      <c r="K295" s="100"/>
      <c r="O295" s="101"/>
      <c r="P295" s="101"/>
      <c r="Q295" s="101"/>
      <c r="R295" s="101"/>
      <c r="U295" s="102"/>
      <c r="V295" s="102"/>
      <c r="W295" s="102"/>
      <c r="X295" s="102"/>
      <c r="Y295" s="102"/>
      <c r="Z295" s="102"/>
      <c r="AA295" s="102"/>
      <c r="AB295" s="102"/>
    </row>
    <row r="296" spans="1:28" s="99" customFormat="1" ht="18" customHeight="1">
      <c r="A296" s="183" t="s">
        <v>510</v>
      </c>
      <c r="B296" s="184"/>
      <c r="C296" s="188"/>
      <c r="D296" s="184"/>
      <c r="E296" s="188"/>
      <c r="F296" s="190"/>
      <c r="G296" s="188"/>
      <c r="H296" s="208"/>
      <c r="I296" s="228"/>
      <c r="K296" s="100"/>
      <c r="O296" s="101"/>
      <c r="P296" s="101"/>
      <c r="Q296" s="101"/>
      <c r="R296" s="101"/>
      <c r="U296" s="102"/>
      <c r="V296" s="102"/>
      <c r="W296" s="102"/>
      <c r="X296" s="102"/>
      <c r="Y296" s="102"/>
      <c r="Z296" s="102"/>
      <c r="AA296" s="102"/>
      <c r="AB296" s="102"/>
    </row>
    <row r="297" spans="1:28" s="99" customFormat="1" ht="18" customHeight="1">
      <c r="A297" s="183" t="s">
        <v>511</v>
      </c>
      <c r="B297" s="184"/>
      <c r="C297" s="188"/>
      <c r="D297" s="184"/>
      <c r="E297" s="188"/>
      <c r="F297" s="190"/>
      <c r="G297" s="188"/>
      <c r="H297" s="208"/>
      <c r="I297" s="228"/>
      <c r="K297" s="100"/>
      <c r="O297" s="101"/>
      <c r="P297" s="101"/>
      <c r="Q297" s="101"/>
      <c r="R297" s="101"/>
      <c r="U297" s="102"/>
      <c r="V297" s="102"/>
      <c r="W297" s="102"/>
      <c r="X297" s="102"/>
      <c r="Y297" s="102"/>
      <c r="Z297" s="102"/>
      <c r="AA297" s="102"/>
      <c r="AB297" s="102"/>
    </row>
    <row r="298" spans="1:28" s="99" customFormat="1" ht="18" customHeight="1">
      <c r="A298" s="183" t="s">
        <v>512</v>
      </c>
      <c r="B298" s="184"/>
      <c r="C298" s="188"/>
      <c r="D298" s="184"/>
      <c r="E298" s="188"/>
      <c r="F298" s="190"/>
      <c r="G298" s="188"/>
      <c r="H298" s="208"/>
      <c r="I298" s="228"/>
      <c r="K298" s="100"/>
      <c r="O298" s="101"/>
      <c r="P298" s="101"/>
      <c r="Q298" s="101"/>
      <c r="R298" s="101"/>
      <c r="U298" s="102"/>
      <c r="V298" s="102"/>
      <c r="W298" s="102"/>
      <c r="X298" s="102"/>
      <c r="Y298" s="102"/>
      <c r="Z298" s="102"/>
      <c r="AA298" s="102"/>
      <c r="AB298" s="102"/>
    </row>
    <row r="299" spans="1:28" s="99" customFormat="1" ht="18" customHeight="1">
      <c r="A299" s="229" t="s">
        <v>460</v>
      </c>
      <c r="B299" s="179"/>
      <c r="C299" s="216"/>
      <c r="D299" s="179"/>
      <c r="E299" s="216"/>
      <c r="F299" s="230"/>
      <c r="G299" s="216"/>
      <c r="H299" s="217"/>
      <c r="I299" s="231"/>
      <c r="K299" s="100"/>
      <c r="O299" s="101"/>
      <c r="P299" s="101"/>
      <c r="Q299" s="101"/>
      <c r="R299" s="101"/>
      <c r="U299" s="102"/>
      <c r="V299" s="102"/>
      <c r="W299" s="102"/>
      <c r="X299" s="102"/>
      <c r="Y299" s="102"/>
      <c r="Z299" s="102"/>
      <c r="AA299" s="102"/>
      <c r="AB299" s="102"/>
    </row>
    <row r="300" spans="1:28" s="99" customFormat="1" ht="18" customHeight="1">
      <c r="A300" s="183" t="s">
        <v>509</v>
      </c>
      <c r="B300" s="184"/>
      <c r="C300" s="188"/>
      <c r="D300" s="184"/>
      <c r="E300" s="188"/>
      <c r="F300" s="190"/>
      <c r="G300" s="188"/>
      <c r="H300" s="208"/>
      <c r="I300" s="228"/>
      <c r="K300" s="100"/>
      <c r="O300" s="101"/>
      <c r="P300" s="101"/>
      <c r="Q300" s="101"/>
      <c r="R300" s="101"/>
      <c r="U300" s="102"/>
      <c r="V300" s="102"/>
      <c r="W300" s="102"/>
      <c r="X300" s="102"/>
      <c r="Y300" s="102"/>
      <c r="Z300" s="102"/>
      <c r="AA300" s="102"/>
      <c r="AB300" s="102"/>
    </row>
    <row r="301" spans="1:28" s="99" customFormat="1" ht="18" customHeight="1">
      <c r="A301" s="183" t="s">
        <v>510</v>
      </c>
      <c r="B301" s="184"/>
      <c r="C301" s="188"/>
      <c r="D301" s="184"/>
      <c r="E301" s="188"/>
      <c r="F301" s="190"/>
      <c r="G301" s="188"/>
      <c r="H301" s="208"/>
      <c r="I301" s="228"/>
      <c r="K301" s="100"/>
      <c r="O301" s="101"/>
      <c r="P301" s="101"/>
      <c r="Q301" s="101"/>
      <c r="R301" s="101"/>
      <c r="U301" s="102"/>
      <c r="V301" s="102"/>
      <c r="W301" s="102"/>
      <c r="X301" s="102"/>
      <c r="Y301" s="102"/>
      <c r="Z301" s="102"/>
      <c r="AA301" s="102"/>
      <c r="AB301" s="102"/>
    </row>
    <row r="302" spans="1:28" s="99" customFormat="1" ht="18" customHeight="1">
      <c r="A302" s="183" t="s">
        <v>511</v>
      </c>
      <c r="B302" s="184"/>
      <c r="C302" s="188"/>
      <c r="D302" s="184"/>
      <c r="E302" s="188"/>
      <c r="F302" s="190"/>
      <c r="G302" s="188"/>
      <c r="H302" s="208"/>
      <c r="I302" s="228"/>
      <c r="K302" s="100"/>
      <c r="O302" s="101"/>
      <c r="P302" s="101"/>
      <c r="Q302" s="101"/>
      <c r="R302" s="101"/>
      <c r="U302" s="102"/>
      <c r="V302" s="102"/>
      <c r="W302" s="102"/>
      <c r="X302" s="102"/>
      <c r="Y302" s="102"/>
      <c r="Z302" s="102"/>
      <c r="AA302" s="102"/>
      <c r="AB302" s="102"/>
    </row>
    <row r="303" spans="1:28" s="99" customFormat="1" ht="18" customHeight="1">
      <c r="A303" s="183" t="s">
        <v>512</v>
      </c>
      <c r="B303" s="184"/>
      <c r="C303" s="188"/>
      <c r="D303" s="184"/>
      <c r="E303" s="188"/>
      <c r="F303" s="190"/>
      <c r="G303" s="188"/>
      <c r="H303" s="208"/>
      <c r="I303" s="228"/>
      <c r="K303" s="100"/>
      <c r="O303" s="101"/>
      <c r="P303" s="101"/>
      <c r="Q303" s="101"/>
      <c r="R303" s="101"/>
      <c r="U303" s="102"/>
      <c r="V303" s="102"/>
      <c r="W303" s="102"/>
      <c r="X303" s="102"/>
      <c r="Y303" s="102"/>
      <c r="Z303" s="102"/>
      <c r="AA303" s="102"/>
      <c r="AB303" s="102"/>
    </row>
    <row r="304" spans="1:28" s="99" customFormat="1" ht="18" customHeight="1">
      <c r="A304" s="229" t="s">
        <v>513</v>
      </c>
      <c r="B304" s="179"/>
      <c r="C304" s="216"/>
      <c r="D304" s="179"/>
      <c r="E304" s="216"/>
      <c r="F304" s="230"/>
      <c r="G304" s="216"/>
      <c r="H304" s="217"/>
      <c r="I304" s="231"/>
      <c r="K304" s="100"/>
      <c r="O304" s="101"/>
      <c r="P304" s="101"/>
      <c r="Q304" s="101"/>
      <c r="R304" s="101"/>
      <c r="U304" s="102"/>
      <c r="V304" s="102"/>
      <c r="W304" s="102"/>
      <c r="X304" s="102"/>
      <c r="Y304" s="102"/>
      <c r="Z304" s="102"/>
      <c r="AA304" s="102"/>
      <c r="AB304" s="102"/>
    </row>
    <row r="305" spans="1:28" s="99" customFormat="1" ht="18" customHeight="1">
      <c r="A305" s="183" t="s">
        <v>509</v>
      </c>
      <c r="B305" s="184"/>
      <c r="C305" s="188"/>
      <c r="D305" s="184"/>
      <c r="E305" s="188"/>
      <c r="F305" s="190"/>
      <c r="G305" s="188"/>
      <c r="H305" s="208"/>
      <c r="I305" s="228"/>
      <c r="K305" s="100"/>
      <c r="O305" s="101"/>
      <c r="P305" s="101"/>
      <c r="Q305" s="101"/>
      <c r="R305" s="101"/>
      <c r="U305" s="102"/>
      <c r="V305" s="102"/>
      <c r="W305" s="102"/>
      <c r="X305" s="102"/>
      <c r="Y305" s="102"/>
      <c r="Z305" s="102"/>
      <c r="AA305" s="102"/>
      <c r="AB305" s="102"/>
    </row>
    <row r="306" spans="1:28" s="99" customFormat="1" ht="18" customHeight="1">
      <c r="A306" s="183" t="s">
        <v>510</v>
      </c>
      <c r="B306" s="184"/>
      <c r="C306" s="188"/>
      <c r="D306" s="184"/>
      <c r="E306" s="188"/>
      <c r="F306" s="190"/>
      <c r="G306" s="188"/>
      <c r="H306" s="208"/>
      <c r="I306" s="228"/>
      <c r="K306" s="100"/>
      <c r="O306" s="101"/>
      <c r="P306" s="101"/>
      <c r="Q306" s="101"/>
      <c r="R306" s="101"/>
      <c r="U306" s="102"/>
      <c r="V306" s="102"/>
      <c r="W306" s="102"/>
      <c r="X306" s="102"/>
      <c r="Y306" s="102"/>
      <c r="Z306" s="102"/>
      <c r="AA306" s="102"/>
      <c r="AB306" s="102"/>
    </row>
    <row r="307" spans="1:28" s="99" customFormat="1" ht="18" customHeight="1">
      <c r="A307" s="183" t="s">
        <v>511</v>
      </c>
      <c r="B307" s="184"/>
      <c r="C307" s="188"/>
      <c r="D307" s="184"/>
      <c r="E307" s="188"/>
      <c r="F307" s="190"/>
      <c r="G307" s="188"/>
      <c r="H307" s="208"/>
      <c r="I307" s="228"/>
      <c r="K307" s="100"/>
      <c r="O307" s="101"/>
      <c r="P307" s="101"/>
      <c r="Q307" s="101"/>
      <c r="R307" s="101"/>
      <c r="U307" s="102"/>
      <c r="V307" s="102"/>
      <c r="W307" s="102"/>
      <c r="X307" s="102"/>
      <c r="Y307" s="102"/>
      <c r="Z307" s="102"/>
      <c r="AA307" s="102"/>
      <c r="AB307" s="102"/>
    </row>
    <row r="308" spans="1:28" s="99" customFormat="1" ht="18" customHeight="1">
      <c r="A308" s="232" t="s">
        <v>512</v>
      </c>
      <c r="B308" s="211"/>
      <c r="C308" s="220"/>
      <c r="D308" s="211"/>
      <c r="E308" s="220"/>
      <c r="F308" s="233"/>
      <c r="G308" s="220"/>
      <c r="H308" s="221"/>
      <c r="I308" s="234"/>
      <c r="K308" s="100"/>
      <c r="O308" s="101"/>
      <c r="P308" s="101"/>
      <c r="Q308" s="101"/>
      <c r="R308" s="101"/>
      <c r="U308" s="102"/>
      <c r="V308" s="102"/>
      <c r="W308" s="102"/>
      <c r="X308" s="102"/>
      <c r="Y308" s="102"/>
      <c r="Z308" s="102"/>
      <c r="AA308" s="102"/>
      <c r="AB308" s="102"/>
    </row>
    <row r="309" spans="1:28" s="99" customFormat="1" ht="18" customHeight="1">
      <c r="A309" s="129" t="s">
        <v>514</v>
      </c>
      <c r="H309" s="94"/>
      <c r="I309" s="94"/>
      <c r="K309" s="100"/>
      <c r="O309" s="101"/>
      <c r="P309" s="101"/>
      <c r="Q309" s="101"/>
      <c r="R309" s="101"/>
      <c r="U309" s="102"/>
      <c r="V309" s="102"/>
      <c r="W309" s="102"/>
      <c r="X309" s="102"/>
      <c r="Y309" s="102"/>
      <c r="Z309" s="102"/>
      <c r="AA309" s="102"/>
      <c r="AB309" s="102"/>
    </row>
    <row r="310" spans="1:28" s="99" customFormat="1" ht="18" customHeight="1">
      <c r="A310" s="140" t="s">
        <v>515</v>
      </c>
      <c r="B310" s="134"/>
      <c r="C310" s="134"/>
      <c r="D310" s="134"/>
      <c r="E310" s="134"/>
      <c r="F310" s="134"/>
      <c r="G310" s="134"/>
      <c r="H310" s="120" t="s">
        <v>516</v>
      </c>
      <c r="I310" s="120" t="s">
        <v>354</v>
      </c>
      <c r="K310" s="100"/>
      <c r="O310" s="101"/>
      <c r="P310" s="101"/>
      <c r="Q310" s="101"/>
      <c r="R310" s="101"/>
      <c r="U310" s="102"/>
      <c r="V310" s="102"/>
      <c r="W310" s="102"/>
      <c r="X310" s="102"/>
      <c r="Y310" s="102"/>
      <c r="Z310" s="102"/>
      <c r="AA310" s="102"/>
      <c r="AB310" s="102"/>
    </row>
    <row r="311" spans="1:28" s="99" customFormat="1" ht="18" customHeight="1">
      <c r="A311" s="134" t="s">
        <v>517</v>
      </c>
      <c r="B311" s="134"/>
      <c r="C311" s="134"/>
      <c r="D311" s="134"/>
      <c r="E311" s="134"/>
      <c r="F311" s="134"/>
      <c r="G311" s="134"/>
      <c r="H311" s="165">
        <f>SUM(H312:H313)</f>
        <v>308569809</v>
      </c>
      <c r="I311" s="165">
        <f>SUM(I312:I313)</f>
        <v>68458592</v>
      </c>
      <c r="K311" s="100"/>
      <c r="O311" s="101"/>
      <c r="P311" s="101"/>
      <c r="Q311" s="101"/>
      <c r="R311" s="101"/>
      <c r="U311" s="102"/>
      <c r="V311" s="102"/>
      <c r="W311" s="102"/>
      <c r="X311" s="102"/>
      <c r="Y311" s="102"/>
      <c r="Z311" s="102"/>
      <c r="AA311" s="102"/>
      <c r="AB311" s="102"/>
    </row>
    <row r="312" spans="1:28" s="99" customFormat="1" ht="18" customHeight="1">
      <c r="A312" s="133" t="s">
        <v>518</v>
      </c>
      <c r="B312" s="134"/>
      <c r="C312" s="134"/>
      <c r="D312" s="134"/>
      <c r="E312" s="134"/>
      <c r="F312" s="134"/>
      <c r="G312" s="134"/>
      <c r="H312" s="135">
        <v>177387158</v>
      </c>
      <c r="I312" s="135">
        <v>68458592</v>
      </c>
      <c r="K312" s="100"/>
      <c r="O312" s="101"/>
      <c r="P312" s="101"/>
      <c r="Q312" s="101"/>
      <c r="R312" s="101"/>
      <c r="U312" s="102"/>
      <c r="V312" s="102"/>
      <c r="W312" s="102"/>
      <c r="X312" s="102"/>
      <c r="Y312" s="102"/>
      <c r="Z312" s="102"/>
      <c r="AA312" s="102"/>
      <c r="AB312" s="102"/>
    </row>
    <row r="313" spans="1:28" s="99" customFormat="1" ht="18" customHeight="1">
      <c r="A313" s="133" t="s">
        <v>519</v>
      </c>
      <c r="B313" s="134"/>
      <c r="C313" s="134"/>
      <c r="D313" s="134"/>
      <c r="E313" s="134"/>
      <c r="F313" s="134"/>
      <c r="G313" s="134"/>
      <c r="H313" s="135">
        <v>131182651</v>
      </c>
      <c r="I313" s="135">
        <v>0</v>
      </c>
      <c r="K313" s="100"/>
      <c r="O313" s="101"/>
      <c r="P313" s="101"/>
      <c r="Q313" s="101"/>
      <c r="R313" s="101"/>
      <c r="U313" s="102"/>
      <c r="V313" s="102"/>
      <c r="W313" s="102"/>
      <c r="X313" s="102"/>
      <c r="Y313" s="102"/>
      <c r="Z313" s="102"/>
      <c r="AA313" s="102"/>
      <c r="AB313" s="102"/>
    </row>
    <row r="314" spans="1:28" s="99" customFormat="1" ht="18" customHeight="1">
      <c r="A314" s="134" t="s">
        <v>520</v>
      </c>
      <c r="B314" s="134"/>
      <c r="C314" s="134"/>
      <c r="D314" s="134"/>
      <c r="E314" s="134"/>
      <c r="F314" s="134"/>
      <c r="G314" s="134"/>
      <c r="H314" s="165">
        <f>SUM(H315:H318)</f>
        <v>5977871793</v>
      </c>
      <c r="I314" s="165">
        <f>SUM(I315:I318)</f>
        <v>6175043623</v>
      </c>
      <c r="K314" s="100"/>
      <c r="O314" s="101"/>
      <c r="P314" s="101"/>
      <c r="Q314" s="101"/>
      <c r="R314" s="101"/>
      <c r="U314" s="102"/>
      <c r="V314" s="102"/>
      <c r="W314" s="102"/>
      <c r="X314" s="102"/>
      <c r="Y314" s="102"/>
      <c r="Z314" s="102"/>
      <c r="AA314" s="102"/>
      <c r="AB314" s="102"/>
    </row>
    <row r="315" spans="1:28" s="99" customFormat="1" ht="18" customHeight="1">
      <c r="A315" s="133" t="s">
        <v>521</v>
      </c>
      <c r="B315" s="134"/>
      <c r="C315" s="134"/>
      <c r="D315" s="134"/>
      <c r="E315" s="134"/>
      <c r="F315" s="134"/>
      <c r="G315" s="134"/>
      <c r="H315" s="135">
        <v>0</v>
      </c>
      <c r="I315" s="135">
        <v>0</v>
      </c>
      <c r="K315" s="100"/>
      <c r="O315" s="101"/>
      <c r="P315" s="101"/>
      <c r="Q315" s="101"/>
      <c r="R315" s="101"/>
      <c r="U315" s="102"/>
      <c r="V315" s="102"/>
      <c r="W315" s="102"/>
      <c r="X315" s="102"/>
      <c r="Y315" s="102"/>
      <c r="Z315" s="102"/>
      <c r="AA315" s="102"/>
      <c r="AB315" s="102"/>
    </row>
    <row r="316" spans="1:28" s="99" customFormat="1" ht="18" customHeight="1">
      <c r="A316" s="133" t="s">
        <v>522</v>
      </c>
      <c r="B316" s="134"/>
      <c r="C316" s="134"/>
      <c r="D316" s="134"/>
      <c r="E316" s="134"/>
      <c r="F316" s="134"/>
      <c r="G316" s="134"/>
      <c r="H316" s="135">
        <v>0</v>
      </c>
      <c r="I316" s="135">
        <v>0</v>
      </c>
      <c r="K316" s="100"/>
      <c r="O316" s="101"/>
      <c r="P316" s="101"/>
      <c r="Q316" s="101"/>
      <c r="R316" s="101"/>
      <c r="U316" s="102"/>
      <c r="V316" s="102"/>
      <c r="W316" s="102"/>
      <c r="X316" s="102"/>
      <c r="Y316" s="102"/>
      <c r="Z316" s="102"/>
      <c r="AA316" s="102"/>
      <c r="AB316" s="102"/>
    </row>
    <row r="317" spans="1:28" s="99" customFormat="1" ht="18" customHeight="1">
      <c r="A317" s="133" t="s">
        <v>523</v>
      </c>
      <c r="B317" s="134"/>
      <c r="C317" s="134"/>
      <c r="D317" s="134"/>
      <c r="E317" s="134"/>
      <c r="F317" s="134"/>
      <c r="G317" s="134"/>
      <c r="H317" s="135">
        <v>490407508</v>
      </c>
      <c r="I317" s="135">
        <v>0</v>
      </c>
      <c r="K317" s="100"/>
      <c r="O317" s="101"/>
      <c r="P317" s="101"/>
      <c r="Q317" s="101"/>
      <c r="R317" s="101"/>
      <c r="U317" s="102"/>
      <c r="V317" s="102"/>
      <c r="W317" s="102"/>
      <c r="X317" s="102"/>
      <c r="Y317" s="102"/>
      <c r="Z317" s="102"/>
      <c r="AA317" s="102"/>
      <c r="AB317" s="102"/>
    </row>
    <row r="318" spans="1:28" s="99" customFormat="1" ht="18" customHeight="1">
      <c r="A318" s="133" t="s">
        <v>524</v>
      </c>
      <c r="B318" s="134"/>
      <c r="C318" s="134"/>
      <c r="D318" s="134"/>
      <c r="E318" s="134"/>
      <c r="F318" s="134"/>
      <c r="G318" s="134"/>
      <c r="H318" s="135">
        <v>5487464285</v>
      </c>
      <c r="I318" s="135">
        <v>6175043623</v>
      </c>
      <c r="K318" s="100"/>
      <c r="O318" s="101"/>
      <c r="P318" s="101"/>
      <c r="Q318" s="101"/>
      <c r="R318" s="101"/>
      <c r="U318" s="102"/>
      <c r="V318" s="102"/>
      <c r="W318" s="102"/>
      <c r="X318" s="102"/>
      <c r="Y318" s="102"/>
      <c r="Z318" s="102"/>
      <c r="AA318" s="102"/>
      <c r="AB318" s="102"/>
    </row>
    <row r="319" spans="1:28" s="99" customFormat="1" ht="18" customHeight="1">
      <c r="A319" s="136"/>
      <c r="B319" s="134"/>
      <c r="C319" s="136" t="s">
        <v>367</v>
      </c>
      <c r="D319" s="134"/>
      <c r="E319" s="134"/>
      <c r="F319" s="134"/>
      <c r="G319" s="134"/>
      <c r="H319" s="138">
        <f>++H311+H314</f>
        <v>6286441602</v>
      </c>
      <c r="I319" s="138">
        <f>++I311+I314</f>
        <v>6243502215</v>
      </c>
      <c r="K319" s="100"/>
      <c r="O319" s="101"/>
      <c r="P319" s="101"/>
      <c r="Q319" s="101"/>
      <c r="R319" s="101"/>
      <c r="U319" s="102"/>
      <c r="V319" s="102"/>
      <c r="W319" s="102"/>
      <c r="X319" s="102"/>
      <c r="Y319" s="102"/>
      <c r="Z319" s="102"/>
      <c r="AA319" s="102"/>
      <c r="AB319" s="102"/>
    </row>
    <row r="320" spans="1:11" s="112" customFormat="1" ht="18" customHeight="1">
      <c r="A320" s="349" t="s">
        <v>525</v>
      </c>
      <c r="B320" s="349"/>
      <c r="C320" s="349"/>
      <c r="D320" s="349"/>
      <c r="E320" s="349"/>
      <c r="F320" s="349"/>
      <c r="G320" s="349"/>
      <c r="H320" s="120" t="s">
        <v>353</v>
      </c>
      <c r="I320" s="120" t="s">
        <v>354</v>
      </c>
      <c r="J320" s="111"/>
      <c r="K320" s="111"/>
    </row>
    <row r="321" spans="1:11" s="112" customFormat="1" ht="18" customHeight="1">
      <c r="A321" s="329" t="s">
        <v>526</v>
      </c>
      <c r="B321" s="329"/>
      <c r="C321" s="329"/>
      <c r="D321" s="329"/>
      <c r="E321" s="329"/>
      <c r="F321" s="329"/>
      <c r="G321" s="329"/>
      <c r="H321" s="146">
        <v>0</v>
      </c>
      <c r="I321" s="146">
        <v>0</v>
      </c>
      <c r="J321" s="111"/>
      <c r="K321" s="111"/>
    </row>
    <row r="322" spans="1:11" s="112" customFormat="1" ht="18" customHeight="1">
      <c r="A322" s="329" t="s">
        <v>527</v>
      </c>
      <c r="B322" s="329"/>
      <c r="C322" s="329"/>
      <c r="D322" s="329"/>
      <c r="E322" s="329"/>
      <c r="F322" s="329"/>
      <c r="G322" s="329"/>
      <c r="H322" s="146">
        <v>0</v>
      </c>
      <c r="I322" s="146">
        <v>0</v>
      </c>
      <c r="J322" s="111"/>
      <c r="K322" s="111"/>
    </row>
    <row r="323" spans="1:11" s="112" customFormat="1" ht="18" customHeight="1">
      <c r="A323" s="121" t="s">
        <v>528</v>
      </c>
      <c r="B323" s="144"/>
      <c r="C323" s="144"/>
      <c r="D323" s="328" t="s">
        <v>353</v>
      </c>
      <c r="E323" s="328"/>
      <c r="F323" s="328" t="s">
        <v>529</v>
      </c>
      <c r="G323" s="328"/>
      <c r="H323" s="327" t="s">
        <v>354</v>
      </c>
      <c r="I323" s="327"/>
      <c r="J323" s="111"/>
      <c r="K323" s="111"/>
    </row>
    <row r="324" spans="1:11" s="112" customFormat="1" ht="28.5" customHeight="1">
      <c r="A324" s="328"/>
      <c r="B324" s="328"/>
      <c r="C324" s="328"/>
      <c r="D324" s="170" t="s">
        <v>404</v>
      </c>
      <c r="E324" s="235" t="s">
        <v>530</v>
      </c>
      <c r="F324" s="170" t="s">
        <v>531</v>
      </c>
      <c r="G324" s="170" t="s">
        <v>532</v>
      </c>
      <c r="H324" s="142" t="s">
        <v>404</v>
      </c>
      <c r="I324" s="167" t="s">
        <v>530</v>
      </c>
      <c r="J324" s="111"/>
      <c r="K324" s="111"/>
    </row>
    <row r="325" spans="1:11" s="112" customFormat="1" ht="18" customHeight="1">
      <c r="A325" s="329" t="s">
        <v>533</v>
      </c>
      <c r="B325" s="329"/>
      <c r="C325" s="329"/>
      <c r="D325" s="236">
        <f aca="true" t="shared" si="4" ref="D325:I325">SUM(D326)</f>
        <v>0</v>
      </c>
      <c r="E325" s="237">
        <f t="shared" si="4"/>
        <v>0</v>
      </c>
      <c r="F325" s="237">
        <f t="shared" si="4"/>
        <v>0</v>
      </c>
      <c r="G325" s="237">
        <f t="shared" si="4"/>
        <v>52500000000</v>
      </c>
      <c r="H325" s="237">
        <f t="shared" si="4"/>
        <v>52500000000</v>
      </c>
      <c r="I325" s="237">
        <f t="shared" si="4"/>
        <v>52500000000</v>
      </c>
      <c r="J325" s="111"/>
      <c r="K325" s="111"/>
    </row>
    <row r="326" spans="1:11" s="112" customFormat="1" ht="27.75" customHeight="1">
      <c r="A326" s="362" t="s">
        <v>534</v>
      </c>
      <c r="B326" s="362"/>
      <c r="C326" s="362"/>
      <c r="D326" s="236">
        <f>H326+F326-G326</f>
        <v>0</v>
      </c>
      <c r="E326" s="146">
        <f>D326</f>
        <v>0</v>
      </c>
      <c r="F326" s="237"/>
      <c r="G326" s="237">
        <v>52500000000</v>
      </c>
      <c r="H326" s="146">
        <v>52500000000</v>
      </c>
      <c r="I326" s="146">
        <f>H326</f>
        <v>52500000000</v>
      </c>
      <c r="J326" s="111"/>
      <c r="K326" s="111"/>
    </row>
    <row r="327" spans="1:11" s="112" customFormat="1" ht="18" customHeight="1">
      <c r="A327" s="329" t="s">
        <v>535</v>
      </c>
      <c r="B327" s="329"/>
      <c r="C327" s="329"/>
      <c r="D327" s="236">
        <v>0</v>
      </c>
      <c r="E327" s="146">
        <v>0</v>
      </c>
      <c r="F327" s="237">
        <v>0</v>
      </c>
      <c r="G327" s="146">
        <v>0</v>
      </c>
      <c r="H327" s="237">
        <v>0</v>
      </c>
      <c r="I327" s="146">
        <v>0</v>
      </c>
      <c r="J327" s="111"/>
      <c r="K327" s="111"/>
    </row>
    <row r="328" spans="1:11" s="112" customFormat="1" ht="18" customHeight="1">
      <c r="A328" s="121"/>
      <c r="B328" s="121"/>
      <c r="C328" s="121" t="s">
        <v>367</v>
      </c>
      <c r="D328" s="150">
        <f aca="true" t="shared" si="5" ref="D328:I328">SUM(D327+D325)</f>
        <v>0</v>
      </c>
      <c r="E328" s="151">
        <f t="shared" si="5"/>
        <v>0</v>
      </c>
      <c r="F328" s="151">
        <f t="shared" si="5"/>
        <v>0</v>
      </c>
      <c r="G328" s="151">
        <f t="shared" si="5"/>
        <v>52500000000</v>
      </c>
      <c r="H328" s="151">
        <f t="shared" si="5"/>
        <v>52500000000</v>
      </c>
      <c r="I328" s="151">
        <f t="shared" si="5"/>
        <v>52500000000</v>
      </c>
      <c r="J328" s="111"/>
      <c r="K328" s="111"/>
    </row>
    <row r="329" spans="1:11" s="112" customFormat="1" ht="18" customHeight="1">
      <c r="A329" s="363" t="s">
        <v>536</v>
      </c>
      <c r="B329" s="363"/>
      <c r="C329" s="363"/>
      <c r="D329" s="363"/>
      <c r="E329" s="363"/>
      <c r="F329" s="363"/>
      <c r="G329" s="363"/>
      <c r="H329" s="363"/>
      <c r="I329" s="363"/>
      <c r="J329" s="111"/>
      <c r="K329" s="111"/>
    </row>
    <row r="330" spans="1:11" s="112" customFormat="1" ht="18" customHeight="1">
      <c r="A330" s="364" t="s">
        <v>537</v>
      </c>
      <c r="B330" s="364"/>
      <c r="C330" s="364"/>
      <c r="D330" s="360" t="s">
        <v>538</v>
      </c>
      <c r="E330" s="360"/>
      <c r="F330" s="361"/>
      <c r="G330" s="365" t="s">
        <v>539</v>
      </c>
      <c r="H330" s="365"/>
      <c r="I330" s="365"/>
      <c r="J330" s="111"/>
      <c r="K330" s="111"/>
    </row>
    <row r="331" spans="1:11" s="112" customFormat="1" ht="39" customHeight="1">
      <c r="A331" s="364"/>
      <c r="B331" s="364"/>
      <c r="C331" s="364"/>
      <c r="D331" s="239" t="s">
        <v>540</v>
      </c>
      <c r="E331" s="238" t="s">
        <v>541</v>
      </c>
      <c r="F331" s="238" t="s">
        <v>542</v>
      </c>
      <c r="G331" s="238" t="s">
        <v>540</v>
      </c>
      <c r="H331" s="240" t="s">
        <v>541</v>
      </c>
      <c r="I331" s="240" t="s">
        <v>542</v>
      </c>
      <c r="J331" s="111"/>
      <c r="K331" s="111"/>
    </row>
    <row r="332" spans="1:11" s="112" customFormat="1" ht="14.25" customHeight="1">
      <c r="A332" s="366" t="s">
        <v>543</v>
      </c>
      <c r="B332" s="367"/>
      <c r="C332" s="368"/>
      <c r="D332" s="241"/>
      <c r="E332" s="242"/>
      <c r="F332" s="242"/>
      <c r="G332" s="242"/>
      <c r="H332" s="243"/>
      <c r="I332" s="243"/>
      <c r="J332" s="111"/>
      <c r="K332" s="111"/>
    </row>
    <row r="333" spans="1:11" s="112" customFormat="1" ht="14.25" customHeight="1">
      <c r="A333" s="369" t="s">
        <v>544</v>
      </c>
      <c r="B333" s="370"/>
      <c r="C333" s="371"/>
      <c r="D333" s="244"/>
      <c r="E333" s="245"/>
      <c r="F333" s="245"/>
      <c r="G333" s="245"/>
      <c r="H333" s="246"/>
      <c r="I333" s="246"/>
      <c r="J333" s="111"/>
      <c r="K333" s="111"/>
    </row>
    <row r="334" spans="1:11" s="112" customFormat="1" ht="14.25" customHeight="1">
      <c r="A334" s="372" t="s">
        <v>545</v>
      </c>
      <c r="B334" s="373"/>
      <c r="C334" s="374"/>
      <c r="D334" s="247"/>
      <c r="E334" s="248"/>
      <c r="F334" s="248"/>
      <c r="G334" s="248"/>
      <c r="H334" s="249"/>
      <c r="I334" s="249"/>
      <c r="J334" s="111"/>
      <c r="K334" s="111"/>
    </row>
    <row r="335" spans="1:11" s="112" customFormat="1" ht="22.5" customHeight="1">
      <c r="A335" s="375" t="s">
        <v>546</v>
      </c>
      <c r="B335" s="375"/>
      <c r="C335" s="375"/>
      <c r="D335" s="375"/>
      <c r="E335" s="375"/>
      <c r="F335" s="327" t="s">
        <v>353</v>
      </c>
      <c r="G335" s="327"/>
      <c r="H335" s="327" t="s">
        <v>354</v>
      </c>
      <c r="I335" s="327"/>
      <c r="J335" s="111"/>
      <c r="K335" s="111"/>
    </row>
    <row r="336" spans="1:11" s="112" customFormat="1" ht="12.75">
      <c r="A336" s="350"/>
      <c r="B336" s="350"/>
      <c r="C336" s="350"/>
      <c r="D336" s="350"/>
      <c r="E336" s="350"/>
      <c r="F336" s="142" t="s">
        <v>547</v>
      </c>
      <c r="G336" s="142" t="s">
        <v>548</v>
      </c>
      <c r="H336" s="142" t="s">
        <v>547</v>
      </c>
      <c r="I336" s="142" t="s">
        <v>548</v>
      </c>
      <c r="J336" s="111"/>
      <c r="K336" s="111"/>
    </row>
    <row r="337" spans="1:11" s="112" customFormat="1" ht="16.5" customHeight="1">
      <c r="A337" s="331" t="s">
        <v>549</v>
      </c>
      <c r="B337" s="331"/>
      <c r="C337" s="331"/>
      <c r="D337" s="331"/>
      <c r="E337" s="331"/>
      <c r="F337" s="250">
        <v>0</v>
      </c>
      <c r="G337" s="250">
        <v>0</v>
      </c>
      <c r="H337" s="250">
        <v>0</v>
      </c>
      <c r="I337" s="250">
        <v>0</v>
      </c>
      <c r="J337" s="111"/>
      <c r="K337" s="111"/>
    </row>
    <row r="338" spans="1:11" s="112" customFormat="1" ht="16.5" customHeight="1">
      <c r="A338" s="331" t="s">
        <v>550</v>
      </c>
      <c r="B338" s="331"/>
      <c r="C338" s="331"/>
      <c r="D338" s="331"/>
      <c r="E338" s="331"/>
      <c r="F338" s="143">
        <v>0</v>
      </c>
      <c r="G338" s="143">
        <v>0</v>
      </c>
      <c r="H338" s="250">
        <v>0</v>
      </c>
      <c r="I338" s="250">
        <v>0</v>
      </c>
      <c r="J338" s="111"/>
      <c r="K338" s="111"/>
    </row>
    <row r="339" spans="1:11" s="112" customFormat="1" ht="16.5" customHeight="1">
      <c r="A339" s="121"/>
      <c r="B339" s="121"/>
      <c r="C339" s="121" t="s">
        <v>551</v>
      </c>
      <c r="D339" s="121"/>
      <c r="E339" s="121"/>
      <c r="F339" s="143">
        <v>0</v>
      </c>
      <c r="G339" s="143">
        <v>0</v>
      </c>
      <c r="H339" s="250">
        <v>0</v>
      </c>
      <c r="I339" s="250">
        <v>0</v>
      </c>
      <c r="J339" s="111"/>
      <c r="K339" s="111"/>
    </row>
    <row r="340" spans="1:11" s="112" customFormat="1" ht="18" customHeight="1">
      <c r="A340" s="349" t="s">
        <v>552</v>
      </c>
      <c r="B340" s="349"/>
      <c r="C340" s="349"/>
      <c r="D340" s="349"/>
      <c r="E340" s="349"/>
      <c r="F340" s="150"/>
      <c r="G340" s="150"/>
      <c r="H340" s="151"/>
      <c r="I340" s="151"/>
      <c r="J340" s="111"/>
      <c r="K340" s="111"/>
    </row>
    <row r="341" spans="1:11" s="112" customFormat="1" ht="18" customHeight="1">
      <c r="A341" s="354" t="s">
        <v>553</v>
      </c>
      <c r="B341" s="355"/>
      <c r="C341" s="355"/>
      <c r="D341" s="355"/>
      <c r="E341" s="356"/>
      <c r="F341" s="379" t="s">
        <v>353</v>
      </c>
      <c r="G341" s="379"/>
      <c r="H341" s="379" t="s">
        <v>354</v>
      </c>
      <c r="I341" s="379"/>
      <c r="J341" s="111"/>
      <c r="K341" s="111"/>
    </row>
    <row r="342" spans="1:11" s="112" customFormat="1" ht="29.25" customHeight="1">
      <c r="A342" s="376"/>
      <c r="B342" s="377"/>
      <c r="C342" s="377"/>
      <c r="D342" s="377"/>
      <c r="E342" s="378"/>
      <c r="F342" s="251" t="s">
        <v>404</v>
      </c>
      <c r="G342" s="252" t="s">
        <v>530</v>
      </c>
      <c r="H342" s="251" t="s">
        <v>404</v>
      </c>
      <c r="I342" s="252" t="s">
        <v>530</v>
      </c>
      <c r="J342" s="111"/>
      <c r="K342" s="111"/>
    </row>
    <row r="343" spans="1:11" s="112" customFormat="1" ht="18" customHeight="1">
      <c r="A343" s="380" t="s">
        <v>554</v>
      </c>
      <c r="B343" s="380"/>
      <c r="C343" s="380"/>
      <c r="D343" s="380"/>
      <c r="E343" s="380"/>
      <c r="F343" s="253">
        <f>SUM(F344:F390)</f>
        <v>77052277017</v>
      </c>
      <c r="G343" s="253">
        <f>SUM(G344:G390)</f>
        <v>77052277017</v>
      </c>
      <c r="H343" s="253">
        <f>SUM(H344:H390)</f>
        <v>27562096890</v>
      </c>
      <c r="I343" s="253">
        <f>SUM(I344:I390)</f>
        <v>27562096890</v>
      </c>
      <c r="J343" s="111"/>
      <c r="K343" s="111"/>
    </row>
    <row r="344" spans="1:11" s="112" customFormat="1" ht="14.25" customHeight="1">
      <c r="A344" s="381" t="s">
        <v>555</v>
      </c>
      <c r="B344" s="381"/>
      <c r="C344" s="381"/>
      <c r="D344" s="381"/>
      <c r="E344" s="381"/>
      <c r="F344" s="254">
        <v>73374670</v>
      </c>
      <c r="G344" s="254">
        <v>73374670</v>
      </c>
      <c r="H344" s="254">
        <v>35747605</v>
      </c>
      <c r="I344" s="254">
        <f>H344</f>
        <v>35747605</v>
      </c>
      <c r="J344" s="111"/>
      <c r="K344" s="111"/>
    </row>
    <row r="345" spans="1:11" s="112" customFormat="1" ht="15.75" customHeight="1">
      <c r="A345" s="381" t="s">
        <v>381</v>
      </c>
      <c r="B345" s="381"/>
      <c r="C345" s="381"/>
      <c r="D345" s="381"/>
      <c r="E345" s="381"/>
      <c r="F345" s="254">
        <v>687273829</v>
      </c>
      <c r="G345" s="254">
        <v>687273829</v>
      </c>
      <c r="H345" s="254">
        <v>0</v>
      </c>
      <c r="I345" s="254">
        <v>0</v>
      </c>
      <c r="J345" s="111"/>
      <c r="K345" s="111"/>
    </row>
    <row r="346" spans="1:11" s="112" customFormat="1" ht="15.75" customHeight="1">
      <c r="A346" s="381" t="s">
        <v>556</v>
      </c>
      <c r="B346" s="381"/>
      <c r="C346" s="381"/>
      <c r="D346" s="381"/>
      <c r="E346" s="381"/>
      <c r="F346" s="254"/>
      <c r="G346" s="254"/>
      <c r="H346" s="254">
        <v>6321584</v>
      </c>
      <c r="I346" s="254">
        <v>6321584</v>
      </c>
      <c r="J346" s="111"/>
      <c r="K346" s="111"/>
    </row>
    <row r="347" spans="1:11" s="112" customFormat="1" ht="14.25" customHeight="1">
      <c r="A347" s="381" t="s">
        <v>557</v>
      </c>
      <c r="B347" s="381"/>
      <c r="C347" s="381"/>
      <c r="D347" s="381"/>
      <c r="E347" s="381"/>
      <c r="F347" s="254"/>
      <c r="G347" s="254"/>
      <c r="H347" s="254">
        <v>170896000</v>
      </c>
      <c r="I347" s="254">
        <f aca="true" t="shared" si="6" ref="I347:I374">H347</f>
        <v>170896000</v>
      </c>
      <c r="J347" s="111"/>
      <c r="K347" s="111"/>
    </row>
    <row r="348" spans="1:11" s="112" customFormat="1" ht="14.25" customHeight="1">
      <c r="A348" s="381" t="s">
        <v>558</v>
      </c>
      <c r="B348" s="381"/>
      <c r="C348" s="381"/>
      <c r="D348" s="381"/>
      <c r="E348" s="381"/>
      <c r="F348" s="254"/>
      <c r="G348" s="254"/>
      <c r="H348" s="254">
        <v>1017765000</v>
      </c>
      <c r="I348" s="254">
        <f t="shared" si="6"/>
        <v>1017765000</v>
      </c>
      <c r="J348" s="111"/>
      <c r="K348" s="111"/>
    </row>
    <row r="349" spans="1:11" s="112" customFormat="1" ht="14.25" customHeight="1">
      <c r="A349" s="381" t="s">
        <v>559</v>
      </c>
      <c r="B349" s="381"/>
      <c r="C349" s="381"/>
      <c r="D349" s="381"/>
      <c r="E349" s="381"/>
      <c r="F349" s="254">
        <v>54253889</v>
      </c>
      <c r="G349" s="254">
        <v>54253889</v>
      </c>
      <c r="H349" s="254">
        <v>104341160</v>
      </c>
      <c r="I349" s="254">
        <f t="shared" si="6"/>
        <v>104341160</v>
      </c>
      <c r="J349" s="111"/>
      <c r="K349" s="111"/>
    </row>
    <row r="350" spans="1:11" s="112" customFormat="1" ht="14.25" customHeight="1">
      <c r="A350" s="381" t="s">
        <v>560</v>
      </c>
      <c r="B350" s="381"/>
      <c r="C350" s="381"/>
      <c r="D350" s="381"/>
      <c r="E350" s="381"/>
      <c r="F350" s="254">
        <v>110704000</v>
      </c>
      <c r="G350" s="254">
        <v>110704000</v>
      </c>
      <c r="H350" s="254">
        <v>157432000</v>
      </c>
      <c r="I350" s="254">
        <f t="shared" si="6"/>
        <v>157432000</v>
      </c>
      <c r="J350" s="111"/>
      <c r="K350" s="111"/>
    </row>
    <row r="351" spans="1:11" s="112" customFormat="1" ht="14.25" customHeight="1">
      <c r="A351" s="381" t="s">
        <v>561</v>
      </c>
      <c r="B351" s="381"/>
      <c r="C351" s="381"/>
      <c r="D351" s="381"/>
      <c r="E351" s="381"/>
      <c r="F351" s="254">
        <v>26253030</v>
      </c>
      <c r="G351" s="254">
        <v>26253030</v>
      </c>
      <c r="H351" s="254">
        <v>17867000</v>
      </c>
      <c r="I351" s="254">
        <f t="shared" si="6"/>
        <v>17867000</v>
      </c>
      <c r="J351" s="111"/>
      <c r="K351" s="111"/>
    </row>
    <row r="352" spans="1:11" s="112" customFormat="1" ht="14.25" customHeight="1">
      <c r="A352" s="381" t="s">
        <v>562</v>
      </c>
      <c r="B352" s="381"/>
      <c r="C352" s="381"/>
      <c r="D352" s="381"/>
      <c r="E352" s="381"/>
      <c r="F352" s="254"/>
      <c r="G352" s="254"/>
      <c r="H352" s="254">
        <v>45650000</v>
      </c>
      <c r="I352" s="254">
        <f t="shared" si="6"/>
        <v>45650000</v>
      </c>
      <c r="J352" s="111"/>
      <c r="K352" s="111"/>
    </row>
    <row r="353" spans="1:11" s="112" customFormat="1" ht="14.25" customHeight="1">
      <c r="A353" s="381" t="s">
        <v>563</v>
      </c>
      <c r="B353" s="381"/>
      <c r="C353" s="381"/>
      <c r="D353" s="381"/>
      <c r="E353" s="381"/>
      <c r="F353" s="254"/>
      <c r="G353" s="254"/>
      <c r="H353" s="254">
        <v>37400000</v>
      </c>
      <c r="I353" s="254">
        <f t="shared" si="6"/>
        <v>37400000</v>
      </c>
      <c r="J353" s="111"/>
      <c r="K353" s="111"/>
    </row>
    <row r="354" spans="1:11" s="112" customFormat="1" ht="14.25" customHeight="1">
      <c r="A354" s="381" t="s">
        <v>564</v>
      </c>
      <c r="B354" s="381"/>
      <c r="C354" s="381"/>
      <c r="D354" s="381"/>
      <c r="E354" s="381"/>
      <c r="F354" s="254">
        <v>72874189017</v>
      </c>
      <c r="G354" s="254">
        <v>72874189017</v>
      </c>
      <c r="H354" s="254">
        <v>24512226211</v>
      </c>
      <c r="I354" s="254">
        <f t="shared" si="6"/>
        <v>24512226211</v>
      </c>
      <c r="J354" s="111"/>
      <c r="K354" s="111"/>
    </row>
    <row r="355" spans="1:11" s="112" customFormat="1" ht="14.25" customHeight="1">
      <c r="A355" s="381" t="s">
        <v>385</v>
      </c>
      <c r="B355" s="381"/>
      <c r="C355" s="381"/>
      <c r="D355" s="381"/>
      <c r="E355" s="381"/>
      <c r="F355" s="254"/>
      <c r="G355" s="254"/>
      <c r="H355" s="254">
        <v>2728000</v>
      </c>
      <c r="I355" s="254">
        <f t="shared" si="6"/>
        <v>2728000</v>
      </c>
      <c r="J355" s="111"/>
      <c r="K355" s="111"/>
    </row>
    <row r="356" spans="1:11" s="112" customFormat="1" ht="14.25" customHeight="1">
      <c r="A356" s="381" t="s">
        <v>565</v>
      </c>
      <c r="B356" s="381"/>
      <c r="C356" s="381"/>
      <c r="D356" s="381"/>
      <c r="E356" s="381"/>
      <c r="F356" s="254"/>
      <c r="G356" s="254"/>
      <c r="H356" s="254">
        <v>2167000</v>
      </c>
      <c r="I356" s="254">
        <f t="shared" si="6"/>
        <v>2167000</v>
      </c>
      <c r="J356" s="111"/>
      <c r="K356" s="111"/>
    </row>
    <row r="357" spans="1:11" s="112" customFormat="1" ht="14.25" customHeight="1">
      <c r="A357" s="381" t="s">
        <v>566</v>
      </c>
      <c r="B357" s="381"/>
      <c r="C357" s="381"/>
      <c r="D357" s="381"/>
      <c r="E357" s="381"/>
      <c r="F357" s="254">
        <v>5977913</v>
      </c>
      <c r="G357" s="254">
        <v>5977913</v>
      </c>
      <c r="H357" s="254">
        <v>5977913</v>
      </c>
      <c r="I357" s="254">
        <f t="shared" si="6"/>
        <v>5977913</v>
      </c>
      <c r="J357" s="111"/>
      <c r="K357" s="111"/>
    </row>
    <row r="358" spans="1:11" s="112" customFormat="1" ht="14.25" customHeight="1">
      <c r="A358" s="381" t="s">
        <v>567</v>
      </c>
      <c r="B358" s="381"/>
      <c r="C358" s="381"/>
      <c r="D358" s="381"/>
      <c r="E358" s="381"/>
      <c r="F358" s="254"/>
      <c r="G358" s="254"/>
      <c r="H358" s="254">
        <v>6200000</v>
      </c>
      <c r="I358" s="254">
        <f t="shared" si="6"/>
        <v>6200000</v>
      </c>
      <c r="J358" s="111"/>
      <c r="K358" s="111"/>
    </row>
    <row r="359" spans="1:11" s="112" customFormat="1" ht="14.25" customHeight="1">
      <c r="A359" s="381" t="s">
        <v>568</v>
      </c>
      <c r="B359" s="381"/>
      <c r="C359" s="381"/>
      <c r="D359" s="381"/>
      <c r="E359" s="381"/>
      <c r="F359" s="254">
        <v>4820000</v>
      </c>
      <c r="G359" s="254">
        <v>4820000</v>
      </c>
      <c r="H359" s="254">
        <v>13579100</v>
      </c>
      <c r="I359" s="254">
        <f t="shared" si="6"/>
        <v>13579100</v>
      </c>
      <c r="J359" s="111"/>
      <c r="K359" s="111"/>
    </row>
    <row r="360" spans="1:11" s="112" customFormat="1" ht="14.25" customHeight="1">
      <c r="A360" s="381" t="s">
        <v>569</v>
      </c>
      <c r="B360" s="381"/>
      <c r="C360" s="381"/>
      <c r="D360" s="381"/>
      <c r="E360" s="381"/>
      <c r="F360" s="254"/>
      <c r="G360" s="254"/>
      <c r="H360" s="254">
        <v>130048300</v>
      </c>
      <c r="I360" s="254">
        <f t="shared" si="6"/>
        <v>130048300</v>
      </c>
      <c r="J360" s="111"/>
      <c r="K360" s="111"/>
    </row>
    <row r="361" spans="1:11" s="112" customFormat="1" ht="14.25" customHeight="1">
      <c r="A361" s="381" t="s">
        <v>570</v>
      </c>
      <c r="B361" s="381"/>
      <c r="C361" s="381"/>
      <c r="D361" s="381"/>
      <c r="E361" s="381"/>
      <c r="F361" s="254">
        <v>2290900</v>
      </c>
      <c r="G361" s="254">
        <v>2290900</v>
      </c>
      <c r="H361" s="254">
        <v>2290900</v>
      </c>
      <c r="I361" s="254">
        <f t="shared" si="6"/>
        <v>2290900</v>
      </c>
      <c r="J361" s="111"/>
      <c r="K361" s="111"/>
    </row>
    <row r="362" spans="1:11" s="112" customFormat="1" ht="14.25" customHeight="1">
      <c r="A362" s="381" t="s">
        <v>571</v>
      </c>
      <c r="B362" s="381"/>
      <c r="C362" s="381"/>
      <c r="D362" s="381"/>
      <c r="E362" s="381"/>
      <c r="F362" s="254"/>
      <c r="G362" s="254"/>
      <c r="H362" s="254">
        <v>50719284</v>
      </c>
      <c r="I362" s="254">
        <f t="shared" si="6"/>
        <v>50719284</v>
      </c>
      <c r="J362" s="111"/>
      <c r="K362" s="111"/>
    </row>
    <row r="363" spans="1:11" s="112" customFormat="1" ht="14.25" customHeight="1">
      <c r="A363" s="381" t="s">
        <v>572</v>
      </c>
      <c r="B363" s="381"/>
      <c r="C363" s="381"/>
      <c r="D363" s="381"/>
      <c r="E363" s="381"/>
      <c r="F363" s="254"/>
      <c r="G363" s="254"/>
      <c r="H363" s="254">
        <v>35778023</v>
      </c>
      <c r="I363" s="254">
        <f t="shared" si="6"/>
        <v>35778023</v>
      </c>
      <c r="J363" s="111"/>
      <c r="K363" s="111"/>
    </row>
    <row r="364" spans="1:11" s="112" customFormat="1" ht="14.25" customHeight="1">
      <c r="A364" s="381" t="s">
        <v>573</v>
      </c>
      <c r="B364" s="381"/>
      <c r="C364" s="381"/>
      <c r="D364" s="381"/>
      <c r="E364" s="381"/>
      <c r="F364" s="254">
        <v>16462499</v>
      </c>
      <c r="G364" s="254">
        <v>16462499</v>
      </c>
      <c r="H364" s="254">
        <v>7363154</v>
      </c>
      <c r="I364" s="254">
        <f t="shared" si="6"/>
        <v>7363154</v>
      </c>
      <c r="J364" s="111"/>
      <c r="K364" s="111"/>
    </row>
    <row r="365" spans="1:11" s="112" customFormat="1" ht="14.25" customHeight="1">
      <c r="A365" s="381" t="s">
        <v>574</v>
      </c>
      <c r="B365" s="381"/>
      <c r="C365" s="381"/>
      <c r="D365" s="381"/>
      <c r="E365" s="381"/>
      <c r="F365" s="254">
        <v>29049700</v>
      </c>
      <c r="G365" s="254">
        <v>29049700</v>
      </c>
      <c r="H365" s="254">
        <v>35355584</v>
      </c>
      <c r="I365" s="254">
        <f t="shared" si="6"/>
        <v>35355584</v>
      </c>
      <c r="J365" s="111"/>
      <c r="K365" s="111"/>
    </row>
    <row r="366" spans="1:11" s="112" customFormat="1" ht="14.25" customHeight="1">
      <c r="A366" s="381" t="s">
        <v>575</v>
      </c>
      <c r="B366" s="381"/>
      <c r="C366" s="381"/>
      <c r="D366" s="381"/>
      <c r="E366" s="381"/>
      <c r="F366" s="254"/>
      <c r="G366" s="254"/>
      <c r="H366" s="254">
        <v>23791365</v>
      </c>
      <c r="I366" s="254">
        <f t="shared" si="6"/>
        <v>23791365</v>
      </c>
      <c r="J366" s="111"/>
      <c r="K366" s="111"/>
    </row>
    <row r="367" spans="1:11" s="112" customFormat="1" ht="14.25" customHeight="1">
      <c r="A367" s="381" t="s">
        <v>576</v>
      </c>
      <c r="B367" s="381"/>
      <c r="C367" s="381"/>
      <c r="D367" s="381"/>
      <c r="E367" s="381"/>
      <c r="F367" s="254"/>
      <c r="G367" s="254"/>
      <c r="H367" s="254">
        <v>10754498</v>
      </c>
      <c r="I367" s="254">
        <f t="shared" si="6"/>
        <v>10754498</v>
      </c>
      <c r="J367" s="111"/>
      <c r="K367" s="111"/>
    </row>
    <row r="368" spans="1:11" s="112" customFormat="1" ht="14.25" customHeight="1">
      <c r="A368" s="381" t="s">
        <v>577</v>
      </c>
      <c r="B368" s="381"/>
      <c r="C368" s="381"/>
      <c r="D368" s="381"/>
      <c r="E368" s="381"/>
      <c r="F368" s="254"/>
      <c r="G368" s="254"/>
      <c r="H368" s="254">
        <v>27005000</v>
      </c>
      <c r="I368" s="254">
        <f t="shared" si="6"/>
        <v>27005000</v>
      </c>
      <c r="J368" s="111"/>
      <c r="K368" s="111"/>
    </row>
    <row r="369" spans="1:11" s="112" customFormat="1" ht="14.25" customHeight="1">
      <c r="A369" s="381" t="s">
        <v>578</v>
      </c>
      <c r="B369" s="381"/>
      <c r="C369" s="381"/>
      <c r="D369" s="381"/>
      <c r="E369" s="381"/>
      <c r="F369" s="254">
        <v>532593525</v>
      </c>
      <c r="G369" s="254">
        <v>532593525</v>
      </c>
      <c r="H369" s="254">
        <v>649758536</v>
      </c>
      <c r="I369" s="254">
        <f t="shared" si="6"/>
        <v>649758536</v>
      </c>
      <c r="J369" s="111"/>
      <c r="K369" s="111"/>
    </row>
    <row r="370" spans="1:11" s="112" customFormat="1" ht="14.25" customHeight="1">
      <c r="A370" s="381" t="s">
        <v>579</v>
      </c>
      <c r="B370" s="381"/>
      <c r="C370" s="381"/>
      <c r="D370" s="381"/>
      <c r="E370" s="381"/>
      <c r="F370" s="254">
        <v>346133659</v>
      </c>
      <c r="G370" s="254">
        <v>346133659</v>
      </c>
      <c r="H370" s="254">
        <v>389332273</v>
      </c>
      <c r="I370" s="254">
        <f t="shared" si="6"/>
        <v>389332273</v>
      </c>
      <c r="J370" s="111"/>
      <c r="K370" s="111"/>
    </row>
    <row r="371" spans="1:11" s="112" customFormat="1" ht="14.25" customHeight="1">
      <c r="A371" s="382" t="s">
        <v>580</v>
      </c>
      <c r="B371" s="383"/>
      <c r="C371" s="383"/>
      <c r="D371" s="383"/>
      <c r="E371" s="384"/>
      <c r="F371" s="254">
        <v>70321680</v>
      </c>
      <c r="G371" s="254">
        <v>70321680</v>
      </c>
      <c r="H371" s="254"/>
      <c r="I371" s="254"/>
      <c r="J371" s="111"/>
      <c r="K371" s="111"/>
    </row>
    <row r="372" spans="1:11" s="112" customFormat="1" ht="14.25" customHeight="1">
      <c r="A372" s="381" t="s">
        <v>581</v>
      </c>
      <c r="B372" s="381"/>
      <c r="C372" s="381"/>
      <c r="D372" s="381"/>
      <c r="E372" s="381"/>
      <c r="F372" s="254"/>
      <c r="G372" s="254"/>
      <c r="H372" s="254">
        <v>50000000</v>
      </c>
      <c r="I372" s="254">
        <f t="shared" si="6"/>
        <v>50000000</v>
      </c>
      <c r="J372" s="111"/>
      <c r="K372" s="111"/>
    </row>
    <row r="373" spans="1:11" s="112" customFormat="1" ht="14.25" customHeight="1">
      <c r="A373" s="381" t="s">
        <v>582</v>
      </c>
      <c r="B373" s="381"/>
      <c r="C373" s="381"/>
      <c r="D373" s="381"/>
      <c r="E373" s="381"/>
      <c r="F373" s="254"/>
      <c r="G373" s="254"/>
      <c r="H373" s="254">
        <v>7128000</v>
      </c>
      <c r="I373" s="254">
        <f t="shared" si="6"/>
        <v>7128000</v>
      </c>
      <c r="J373" s="111"/>
      <c r="K373" s="111"/>
    </row>
    <row r="374" spans="1:11" s="112" customFormat="1" ht="14.25" customHeight="1">
      <c r="A374" s="381" t="s">
        <v>583</v>
      </c>
      <c r="B374" s="381"/>
      <c r="C374" s="381"/>
      <c r="D374" s="381"/>
      <c r="E374" s="381"/>
      <c r="F374" s="254"/>
      <c r="G374" s="254"/>
      <c r="H374" s="254">
        <v>6473400</v>
      </c>
      <c r="I374" s="254">
        <f t="shared" si="6"/>
        <v>6473400</v>
      </c>
      <c r="J374" s="111"/>
      <c r="K374" s="111"/>
    </row>
    <row r="375" spans="1:11" s="112" customFormat="1" ht="14.25" customHeight="1" hidden="1">
      <c r="A375" s="381" t="s">
        <v>584</v>
      </c>
      <c r="B375" s="381"/>
      <c r="C375" s="381"/>
      <c r="D375" s="381"/>
      <c r="E375" s="381"/>
      <c r="F375" s="254"/>
      <c r="G375" s="254"/>
      <c r="H375" s="254">
        <v>0</v>
      </c>
      <c r="I375" s="254">
        <v>0</v>
      </c>
      <c r="J375" s="111"/>
      <c r="K375" s="111"/>
    </row>
    <row r="376" spans="1:11" s="112" customFormat="1" ht="14.25" customHeight="1" hidden="1">
      <c r="A376" s="381" t="s">
        <v>585</v>
      </c>
      <c r="B376" s="381"/>
      <c r="C376" s="381"/>
      <c r="D376" s="381"/>
      <c r="E376" s="381"/>
      <c r="F376" s="254"/>
      <c r="G376" s="254"/>
      <c r="H376" s="254">
        <v>0</v>
      </c>
      <c r="I376" s="254">
        <v>0</v>
      </c>
      <c r="J376" s="111"/>
      <c r="K376" s="111"/>
    </row>
    <row r="377" spans="1:11" s="112" customFormat="1" ht="14.25" customHeight="1">
      <c r="A377" s="385" t="s">
        <v>586</v>
      </c>
      <c r="B377" s="386"/>
      <c r="C377" s="386"/>
      <c r="D377" s="386"/>
      <c r="E377" s="387"/>
      <c r="F377" s="254">
        <v>30537000</v>
      </c>
      <c r="G377" s="254">
        <v>30537000</v>
      </c>
      <c r="H377" s="254"/>
      <c r="I377" s="254"/>
      <c r="J377" s="111"/>
      <c r="K377" s="111"/>
    </row>
    <row r="378" spans="1:11" s="112" customFormat="1" ht="14.25" customHeight="1">
      <c r="A378" s="381" t="s">
        <v>587</v>
      </c>
      <c r="B378" s="381"/>
      <c r="C378" s="381"/>
      <c r="D378" s="381"/>
      <c r="E378" s="381"/>
      <c r="F378" s="254">
        <v>37400000</v>
      </c>
      <c r="G378" s="254">
        <v>37400000</v>
      </c>
      <c r="H378" s="254">
        <v>0</v>
      </c>
      <c r="I378" s="254">
        <v>0</v>
      </c>
      <c r="J378" s="111"/>
      <c r="K378" s="111"/>
    </row>
    <row r="379" spans="1:11" s="112" customFormat="1" ht="14.25" customHeight="1">
      <c r="A379" s="381" t="s">
        <v>588</v>
      </c>
      <c r="B379" s="381"/>
      <c r="C379" s="381"/>
      <c r="D379" s="381"/>
      <c r="E379" s="381"/>
      <c r="F379" s="254">
        <v>14041280</v>
      </c>
      <c r="G379" s="254">
        <v>14041280</v>
      </c>
      <c r="H379" s="254">
        <v>0</v>
      </c>
      <c r="I379" s="254">
        <v>0</v>
      </c>
      <c r="J379" s="111"/>
      <c r="K379" s="111"/>
    </row>
    <row r="380" spans="1:11" s="112" customFormat="1" ht="14.25" customHeight="1">
      <c r="A380" s="381" t="s">
        <v>589</v>
      </c>
      <c r="B380" s="381"/>
      <c r="C380" s="381"/>
      <c r="D380" s="381"/>
      <c r="E380" s="381"/>
      <c r="F380" s="254">
        <v>5868000</v>
      </c>
      <c r="G380" s="254">
        <v>5868000</v>
      </c>
      <c r="H380" s="254">
        <v>0</v>
      </c>
      <c r="I380" s="254">
        <v>0</v>
      </c>
      <c r="J380" s="111"/>
      <c r="K380" s="111"/>
    </row>
    <row r="381" spans="1:11" s="112" customFormat="1" ht="14.25" customHeight="1">
      <c r="A381" s="388" t="s">
        <v>590</v>
      </c>
      <c r="B381" s="389"/>
      <c r="C381" s="389"/>
      <c r="D381" s="389"/>
      <c r="E381" s="389"/>
      <c r="F381" s="254">
        <f>+519402000-212100000</f>
        <v>307302000</v>
      </c>
      <c r="G381" s="254">
        <f>+519402000-212100000</f>
        <v>307302000</v>
      </c>
      <c r="H381" s="254"/>
      <c r="I381" s="254"/>
      <c r="J381" s="111"/>
      <c r="K381" s="111"/>
    </row>
    <row r="382" spans="1:11" s="112" customFormat="1" ht="14.25" customHeight="1">
      <c r="A382" s="381" t="s">
        <v>591</v>
      </c>
      <c r="B382" s="381"/>
      <c r="C382" s="381"/>
      <c r="D382" s="381"/>
      <c r="E382" s="381"/>
      <c r="F382" s="254">
        <v>1557600000</v>
      </c>
      <c r="G382" s="254">
        <v>1557600000</v>
      </c>
      <c r="H382" s="254">
        <v>0</v>
      </c>
      <c r="I382" s="254">
        <v>0</v>
      </c>
      <c r="J382" s="111"/>
      <c r="K382" s="111"/>
    </row>
    <row r="383" spans="1:11" s="112" customFormat="1" ht="14.25" customHeight="1">
      <c r="A383" s="381" t="s">
        <v>592</v>
      </c>
      <c r="B383" s="381"/>
      <c r="C383" s="381"/>
      <c r="D383" s="381"/>
      <c r="E383" s="381"/>
      <c r="F383" s="254">
        <v>24216230</v>
      </c>
      <c r="G383" s="254">
        <v>24216230</v>
      </c>
      <c r="H383" s="254">
        <v>0</v>
      </c>
      <c r="I383" s="254">
        <v>0</v>
      </c>
      <c r="J383" s="111"/>
      <c r="K383" s="111"/>
    </row>
    <row r="384" spans="1:11" s="112" customFormat="1" ht="14.25" customHeight="1">
      <c r="A384" s="385" t="s">
        <v>593</v>
      </c>
      <c r="B384" s="386"/>
      <c r="C384" s="386"/>
      <c r="D384" s="386"/>
      <c r="E384" s="387"/>
      <c r="F384" s="254">
        <v>3027450</v>
      </c>
      <c r="G384" s="254">
        <v>3027450</v>
      </c>
      <c r="H384" s="254"/>
      <c r="I384" s="254"/>
      <c r="J384" s="111"/>
      <c r="K384" s="111"/>
    </row>
    <row r="385" spans="1:11" s="112" customFormat="1" ht="14.25" customHeight="1">
      <c r="A385" s="390" t="s">
        <v>594</v>
      </c>
      <c r="B385" s="391"/>
      <c r="C385" s="391"/>
      <c r="D385" s="391"/>
      <c r="E385" s="392"/>
      <c r="F385" s="254">
        <v>9962000</v>
      </c>
      <c r="G385" s="254">
        <v>9962000</v>
      </c>
      <c r="H385" s="254">
        <v>0</v>
      </c>
      <c r="I385" s="254">
        <v>0</v>
      </c>
      <c r="J385" s="111"/>
      <c r="K385" s="111"/>
    </row>
    <row r="386" spans="1:11" s="112" customFormat="1" ht="14.25" customHeight="1">
      <c r="A386" s="393" t="s">
        <v>595</v>
      </c>
      <c r="B386" s="394"/>
      <c r="C386" s="394"/>
      <c r="D386" s="394"/>
      <c r="E386" s="395"/>
      <c r="F386" s="254">
        <v>26920000</v>
      </c>
      <c r="G386" s="254">
        <v>26920000</v>
      </c>
      <c r="H386" s="254"/>
      <c r="I386" s="254"/>
      <c r="J386" s="111"/>
      <c r="K386" s="111"/>
    </row>
    <row r="387" spans="1:11" s="112" customFormat="1" ht="14.25" customHeight="1">
      <c r="A387" s="393" t="s">
        <v>596</v>
      </c>
      <c r="B387" s="394"/>
      <c r="C387" s="394"/>
      <c r="D387" s="394"/>
      <c r="E387" s="395"/>
      <c r="F387" s="254">
        <v>28402000</v>
      </c>
      <c r="G387" s="254">
        <v>28402000</v>
      </c>
      <c r="H387" s="254"/>
      <c r="I387" s="254"/>
      <c r="J387" s="111"/>
      <c r="K387" s="111"/>
    </row>
    <row r="388" spans="1:11" s="112" customFormat="1" ht="14.25" customHeight="1">
      <c r="A388" s="255" t="s">
        <v>597</v>
      </c>
      <c r="B388" s="256"/>
      <c r="C388" s="256"/>
      <c r="D388" s="256"/>
      <c r="E388" s="257"/>
      <c r="F388" s="254">
        <v>9185000</v>
      </c>
      <c r="G388" s="254">
        <v>9185000</v>
      </c>
      <c r="H388" s="254"/>
      <c r="I388" s="254"/>
      <c r="J388" s="111"/>
      <c r="K388" s="111"/>
    </row>
    <row r="389" spans="1:11" s="112" customFormat="1" ht="14.25" customHeight="1">
      <c r="A389" s="255" t="s">
        <v>598</v>
      </c>
      <c r="B389" s="256"/>
      <c r="C389" s="256"/>
      <c r="D389" s="256"/>
      <c r="E389" s="257"/>
      <c r="F389" s="254">
        <v>39748996</v>
      </c>
      <c r="G389" s="254">
        <v>39748996</v>
      </c>
      <c r="H389" s="254"/>
      <c r="I389" s="254"/>
      <c r="J389" s="111"/>
      <c r="K389" s="111"/>
    </row>
    <row r="390" spans="1:11" s="112" customFormat="1" ht="14.25" customHeight="1">
      <c r="A390" s="381" t="s">
        <v>599</v>
      </c>
      <c r="B390" s="381"/>
      <c r="C390" s="381"/>
      <c r="D390" s="381"/>
      <c r="E390" s="381"/>
      <c r="F390" s="254">
        <v>124368750</v>
      </c>
      <c r="G390" s="254">
        <v>124368750</v>
      </c>
      <c r="H390" s="254">
        <v>0</v>
      </c>
      <c r="I390" s="254">
        <v>0</v>
      </c>
      <c r="J390" s="111"/>
      <c r="K390" s="111"/>
    </row>
    <row r="391" spans="1:11" s="112" customFormat="1" ht="18" customHeight="1">
      <c r="A391" s="345" t="s">
        <v>600</v>
      </c>
      <c r="B391" s="345"/>
      <c r="C391" s="345"/>
      <c r="D391" s="345"/>
      <c r="E391" s="345"/>
      <c r="F391" s="254">
        <v>0</v>
      </c>
      <c r="G391" s="254">
        <v>0</v>
      </c>
      <c r="H391" s="254">
        <v>0</v>
      </c>
      <c r="I391" s="254">
        <v>0</v>
      </c>
      <c r="J391" s="111"/>
      <c r="K391" s="111"/>
    </row>
    <row r="392" spans="1:11" s="112" customFormat="1" ht="18" customHeight="1">
      <c r="A392" s="345" t="s">
        <v>601</v>
      </c>
      <c r="B392" s="345"/>
      <c r="C392" s="345"/>
      <c r="D392" s="345"/>
      <c r="E392" s="345"/>
      <c r="F392" s="254">
        <v>0</v>
      </c>
      <c r="G392" s="254">
        <v>0</v>
      </c>
      <c r="H392" s="254">
        <v>0</v>
      </c>
      <c r="I392" s="254">
        <v>0</v>
      </c>
      <c r="J392" s="111"/>
      <c r="K392" s="111"/>
    </row>
    <row r="393" spans="1:11" s="112" customFormat="1" ht="18" customHeight="1">
      <c r="A393" s="345" t="s">
        <v>602</v>
      </c>
      <c r="B393" s="345"/>
      <c r="C393" s="345"/>
      <c r="D393" s="345"/>
      <c r="E393" s="345"/>
      <c r="F393" s="258">
        <f>SUM(F394:F400)</f>
        <v>73689091405</v>
      </c>
      <c r="G393" s="258">
        <f>SUM(G394:G400)</f>
        <v>73689091405</v>
      </c>
      <c r="H393" s="258">
        <f>SUM(H394:H400)</f>
        <v>25609460400</v>
      </c>
      <c r="I393" s="258">
        <f>SUM(I394:I400)</f>
        <v>25609460400</v>
      </c>
      <c r="J393" s="111"/>
      <c r="K393" s="111"/>
    </row>
    <row r="394" spans="1:11" s="112" customFormat="1" ht="15.75" customHeight="1">
      <c r="A394" s="381" t="s">
        <v>555</v>
      </c>
      <c r="B394" s="381"/>
      <c r="C394" s="381"/>
      <c r="D394" s="381"/>
      <c r="E394" s="381"/>
      <c r="F394" s="254">
        <v>73374670</v>
      </c>
      <c r="G394" s="254">
        <v>73374670</v>
      </c>
      <c r="H394" s="254">
        <v>35747605</v>
      </c>
      <c r="I394" s="254">
        <v>35747605</v>
      </c>
      <c r="J394" s="111"/>
      <c r="K394" s="111"/>
    </row>
    <row r="395" spans="1:11" s="112" customFormat="1" ht="15.75" customHeight="1">
      <c r="A395" s="381" t="s">
        <v>381</v>
      </c>
      <c r="B395" s="381"/>
      <c r="C395" s="381"/>
      <c r="D395" s="381"/>
      <c r="E395" s="381"/>
      <c r="F395" s="254">
        <v>687273829</v>
      </c>
      <c r="G395" s="254">
        <v>687273829</v>
      </c>
      <c r="H395" s="254">
        <v>0</v>
      </c>
      <c r="I395" s="254">
        <v>0</v>
      </c>
      <c r="J395" s="111"/>
      <c r="K395" s="111"/>
    </row>
    <row r="396" spans="1:11" s="112" customFormat="1" ht="15.75" customHeight="1">
      <c r="A396" s="381" t="s">
        <v>558</v>
      </c>
      <c r="B396" s="381"/>
      <c r="C396" s="381"/>
      <c r="D396" s="381"/>
      <c r="E396" s="381"/>
      <c r="F396" s="254"/>
      <c r="G396" s="254"/>
      <c r="H396" s="254">
        <v>1017765000</v>
      </c>
      <c r="I396" s="254">
        <v>1017765000</v>
      </c>
      <c r="J396" s="111"/>
      <c r="K396" s="111"/>
    </row>
    <row r="397" spans="1:11" s="112" customFormat="1" ht="15.75" customHeight="1">
      <c r="A397" s="381" t="s">
        <v>563</v>
      </c>
      <c r="B397" s="381"/>
      <c r="C397" s="381"/>
      <c r="D397" s="381"/>
      <c r="E397" s="381"/>
      <c r="F397" s="254"/>
      <c r="G397" s="254"/>
      <c r="H397" s="254">
        <v>37400000</v>
      </c>
      <c r="I397" s="254">
        <v>37400000</v>
      </c>
      <c r="J397" s="111"/>
      <c r="K397" s="111"/>
    </row>
    <row r="398" spans="1:11" s="112" customFormat="1" ht="15.75" customHeight="1">
      <c r="A398" s="393" t="s">
        <v>603</v>
      </c>
      <c r="B398" s="394"/>
      <c r="C398" s="394"/>
      <c r="D398" s="394"/>
      <c r="E398" s="395"/>
      <c r="F398" s="254">
        <v>54253889</v>
      </c>
      <c r="G398" s="254">
        <v>54253889</v>
      </c>
      <c r="H398" s="254"/>
      <c r="I398" s="254"/>
      <c r="J398" s="111"/>
      <c r="K398" s="111"/>
    </row>
    <row r="399" spans="1:11" s="112" customFormat="1" ht="15.75" customHeight="1">
      <c r="A399" s="381" t="s">
        <v>564</v>
      </c>
      <c r="B399" s="381"/>
      <c r="C399" s="381"/>
      <c r="D399" s="381"/>
      <c r="E399" s="381"/>
      <c r="F399" s="254">
        <v>72874189017</v>
      </c>
      <c r="G399" s="254">
        <v>72874189017</v>
      </c>
      <c r="H399" s="254">
        <v>24512226211</v>
      </c>
      <c r="I399" s="254">
        <v>24512226211</v>
      </c>
      <c r="J399" s="111"/>
      <c r="K399" s="111"/>
    </row>
    <row r="400" spans="1:11" s="112" customFormat="1" ht="15.75" customHeight="1">
      <c r="A400" s="396" t="s">
        <v>556</v>
      </c>
      <c r="B400" s="396"/>
      <c r="C400" s="396"/>
      <c r="D400" s="396"/>
      <c r="E400" s="396"/>
      <c r="F400" s="259"/>
      <c r="G400" s="259"/>
      <c r="H400" s="259">
        <v>6321584</v>
      </c>
      <c r="I400" s="259">
        <v>6321584</v>
      </c>
      <c r="J400" s="111"/>
      <c r="K400" s="111"/>
    </row>
    <row r="401" spans="1:11" s="112" customFormat="1" ht="32.25" customHeight="1">
      <c r="A401" s="349" t="s">
        <v>604</v>
      </c>
      <c r="B401" s="349"/>
      <c r="C401" s="349"/>
      <c r="D401" s="349"/>
      <c r="E401" s="349"/>
      <c r="F401" s="260" t="s">
        <v>354</v>
      </c>
      <c r="G401" s="261" t="s">
        <v>605</v>
      </c>
      <c r="H401" s="261" t="s">
        <v>606</v>
      </c>
      <c r="I401" s="260" t="s">
        <v>516</v>
      </c>
      <c r="J401" s="111"/>
      <c r="K401" s="111"/>
    </row>
    <row r="402" spans="1:11" s="112" customFormat="1" ht="18" customHeight="1">
      <c r="A402" s="329" t="s">
        <v>607</v>
      </c>
      <c r="B402" s="329"/>
      <c r="C402" s="329"/>
      <c r="D402" s="329"/>
      <c r="E402" s="329"/>
      <c r="F402" s="262"/>
      <c r="G402" s="262"/>
      <c r="H402" s="250"/>
      <c r="I402" s="250"/>
      <c r="J402" s="111"/>
      <c r="K402" s="111"/>
    </row>
    <row r="403" spans="1:11" s="112" customFormat="1" ht="15" customHeight="1">
      <c r="A403" s="331" t="s">
        <v>608</v>
      </c>
      <c r="B403" s="331"/>
      <c r="C403" s="331"/>
      <c r="D403" s="331"/>
      <c r="E403" s="331"/>
      <c r="F403" s="250">
        <v>11183987</v>
      </c>
      <c r="G403" s="250">
        <v>481433241</v>
      </c>
      <c r="H403" s="250">
        <v>23513381</v>
      </c>
      <c r="I403" s="250">
        <f>++F403+G403-H403</f>
        <v>469103847</v>
      </c>
      <c r="J403" s="111"/>
      <c r="K403" s="111"/>
    </row>
    <row r="404" spans="1:11" s="112" customFormat="1" ht="15" customHeight="1">
      <c r="A404" s="331" t="s">
        <v>609</v>
      </c>
      <c r="B404" s="331"/>
      <c r="C404" s="331"/>
      <c r="D404" s="331"/>
      <c r="E404" s="331"/>
      <c r="F404" s="250">
        <v>0</v>
      </c>
      <c r="G404" s="250">
        <v>0</v>
      </c>
      <c r="H404" s="250">
        <v>0</v>
      </c>
      <c r="I404" s="250">
        <f aca="true" t="shared" si="7" ref="I404:I410">++F404+G404-H404</f>
        <v>0</v>
      </c>
      <c r="J404" s="111"/>
      <c r="K404" s="111"/>
    </row>
    <row r="405" spans="1:11" s="112" customFormat="1" ht="15" customHeight="1">
      <c r="A405" s="331" t="s">
        <v>610</v>
      </c>
      <c r="B405" s="331"/>
      <c r="C405" s="331"/>
      <c r="D405" s="331"/>
      <c r="E405" s="331"/>
      <c r="F405" s="250">
        <v>3306076897</v>
      </c>
      <c r="G405" s="250">
        <v>7967758588</v>
      </c>
      <c r="H405" s="250">
        <v>7842838981</v>
      </c>
      <c r="I405" s="250">
        <f t="shared" si="7"/>
        <v>3430996504</v>
      </c>
      <c r="J405" s="111"/>
      <c r="K405" s="111"/>
    </row>
    <row r="406" spans="1:11" s="112" customFormat="1" ht="15" customHeight="1">
      <c r="A406" s="331" t="s">
        <v>611</v>
      </c>
      <c r="B406" s="331"/>
      <c r="C406" s="331"/>
      <c r="D406" s="331"/>
      <c r="E406" s="331"/>
      <c r="F406" s="250">
        <v>438749898</v>
      </c>
      <c r="G406" s="250">
        <v>2260152203</v>
      </c>
      <c r="H406" s="250">
        <v>2179835480</v>
      </c>
      <c r="I406" s="250">
        <f t="shared" si="7"/>
        <v>519066621</v>
      </c>
      <c r="J406" s="111"/>
      <c r="K406" s="111"/>
    </row>
    <row r="407" spans="1:11" s="112" customFormat="1" ht="15" customHeight="1">
      <c r="A407" s="331" t="s">
        <v>612</v>
      </c>
      <c r="B407" s="331"/>
      <c r="C407" s="331"/>
      <c r="D407" s="331"/>
      <c r="E407" s="331"/>
      <c r="F407" s="250">
        <v>0</v>
      </c>
      <c r="G407" s="250">
        <v>0</v>
      </c>
      <c r="H407" s="250">
        <v>0</v>
      </c>
      <c r="I407" s="250">
        <f t="shared" si="7"/>
        <v>0</v>
      </c>
      <c r="J407" s="111"/>
      <c r="K407" s="111"/>
    </row>
    <row r="408" spans="1:11" s="112" customFormat="1" ht="15" customHeight="1">
      <c r="A408" s="331" t="s">
        <v>613</v>
      </c>
      <c r="B408" s="331"/>
      <c r="C408" s="331"/>
      <c r="D408" s="331"/>
      <c r="E408" s="331"/>
      <c r="F408" s="250">
        <v>0</v>
      </c>
      <c r="G408" s="250">
        <v>49200000</v>
      </c>
      <c r="H408" s="250">
        <v>49200000</v>
      </c>
      <c r="I408" s="250">
        <f t="shared" si="7"/>
        <v>0</v>
      </c>
      <c r="J408" s="111"/>
      <c r="K408" s="111"/>
    </row>
    <row r="409" spans="1:11" s="112" customFormat="1" ht="15" customHeight="1">
      <c r="A409" s="331" t="s">
        <v>614</v>
      </c>
      <c r="B409" s="331"/>
      <c r="C409" s="331"/>
      <c r="D409" s="331"/>
      <c r="E409" s="331"/>
      <c r="F409" s="250">
        <v>0</v>
      </c>
      <c r="G409" s="250">
        <v>21312893</v>
      </c>
      <c r="H409" s="250">
        <v>21312893</v>
      </c>
      <c r="I409" s="250">
        <f t="shared" si="7"/>
        <v>0</v>
      </c>
      <c r="J409" s="111"/>
      <c r="K409" s="111"/>
    </row>
    <row r="410" spans="1:12" s="112" customFormat="1" ht="15" customHeight="1">
      <c r="A410" s="331" t="s">
        <v>615</v>
      </c>
      <c r="B410" s="331"/>
      <c r="C410" s="331"/>
      <c r="D410" s="331"/>
      <c r="E410" s="331"/>
      <c r="F410" s="250">
        <v>0</v>
      </c>
      <c r="G410" s="250">
        <v>0</v>
      </c>
      <c r="H410" s="250">
        <v>0</v>
      </c>
      <c r="I410" s="250">
        <f t="shared" si="7"/>
        <v>0</v>
      </c>
      <c r="J410" s="111"/>
      <c r="K410" s="236"/>
      <c r="L410" s="236"/>
    </row>
    <row r="411" spans="1:11" s="112" customFormat="1" ht="18" customHeight="1">
      <c r="A411" s="328" t="s">
        <v>367</v>
      </c>
      <c r="B411" s="328"/>
      <c r="C411" s="328"/>
      <c r="D411" s="328"/>
      <c r="E411" s="328"/>
      <c r="F411" s="151">
        <f>SUM(F403:F410)</f>
        <v>3756010782</v>
      </c>
      <c r="G411" s="151">
        <f>SUM(G403:G410)</f>
        <v>10779856925</v>
      </c>
      <c r="H411" s="151">
        <f>SUM(H403:H410)</f>
        <v>10116700735</v>
      </c>
      <c r="I411" s="151">
        <f>SUM(I403:I410)</f>
        <v>4419166972</v>
      </c>
      <c r="J411" s="111"/>
      <c r="K411" s="111"/>
    </row>
    <row r="412" spans="1:11" s="112" customFormat="1" ht="18" customHeight="1">
      <c r="A412" s="329" t="s">
        <v>616</v>
      </c>
      <c r="B412" s="329"/>
      <c r="C412" s="329"/>
      <c r="D412" s="329"/>
      <c r="E412" s="329"/>
      <c r="F412" s="262"/>
      <c r="G412" s="262"/>
      <c r="H412" s="250"/>
      <c r="I412" s="250"/>
      <c r="J412" s="111"/>
      <c r="K412" s="111"/>
    </row>
    <row r="413" spans="1:11" s="112" customFormat="1" ht="15.75" customHeight="1">
      <c r="A413" s="329" t="s">
        <v>608</v>
      </c>
      <c r="B413" s="329"/>
      <c r="C413" s="329"/>
      <c r="D413" s="329"/>
      <c r="E413" s="329"/>
      <c r="F413" s="250">
        <v>0</v>
      </c>
      <c r="G413" s="250">
        <v>0</v>
      </c>
      <c r="H413" s="250">
        <v>0</v>
      </c>
      <c r="I413" s="250">
        <v>0</v>
      </c>
      <c r="J413" s="111"/>
      <c r="K413" s="111"/>
    </row>
    <row r="414" spans="1:11" s="112" customFormat="1" ht="15.75" customHeight="1">
      <c r="A414" s="329" t="s">
        <v>609</v>
      </c>
      <c r="B414" s="329"/>
      <c r="C414" s="329"/>
      <c r="D414" s="329"/>
      <c r="E414" s="329"/>
      <c r="F414" s="250">
        <v>0</v>
      </c>
      <c r="G414" s="250">
        <v>0</v>
      </c>
      <c r="H414" s="250">
        <v>0</v>
      </c>
      <c r="I414" s="250">
        <v>0</v>
      </c>
      <c r="J414" s="111"/>
      <c r="K414" s="111"/>
    </row>
    <row r="415" spans="1:11" s="112" customFormat="1" ht="15.75" customHeight="1">
      <c r="A415" s="329" t="s">
        <v>610</v>
      </c>
      <c r="B415" s="329"/>
      <c r="C415" s="329"/>
      <c r="D415" s="329"/>
      <c r="E415" s="329"/>
      <c r="F415" s="250">
        <v>0</v>
      </c>
      <c r="G415" s="250">
        <v>0</v>
      </c>
      <c r="H415" s="250">
        <v>0</v>
      </c>
      <c r="I415" s="250">
        <v>0</v>
      </c>
      <c r="J415" s="111"/>
      <c r="K415" s="111"/>
    </row>
    <row r="416" spans="1:11" s="112" customFormat="1" ht="15.75" customHeight="1">
      <c r="A416" s="329" t="s">
        <v>611</v>
      </c>
      <c r="B416" s="329"/>
      <c r="C416" s="329"/>
      <c r="D416" s="329"/>
      <c r="E416" s="329"/>
      <c r="F416" s="250">
        <v>0</v>
      </c>
      <c r="G416" s="250">
        <v>0</v>
      </c>
      <c r="H416" s="250">
        <v>0</v>
      </c>
      <c r="I416" s="250">
        <v>0</v>
      </c>
      <c r="J416" s="111"/>
      <c r="K416" s="111"/>
    </row>
    <row r="417" spans="1:11" s="112" customFormat="1" ht="15.75" customHeight="1" hidden="1">
      <c r="A417" s="329" t="s">
        <v>612</v>
      </c>
      <c r="B417" s="329"/>
      <c r="C417" s="329"/>
      <c r="D417" s="329"/>
      <c r="E417" s="329"/>
      <c r="F417" s="250">
        <v>0</v>
      </c>
      <c r="G417" s="250">
        <v>0</v>
      </c>
      <c r="H417" s="250">
        <v>0</v>
      </c>
      <c r="I417" s="250">
        <v>0</v>
      </c>
      <c r="J417" s="111"/>
      <c r="K417" s="111"/>
    </row>
    <row r="418" spans="1:11" s="112" customFormat="1" ht="15.75" customHeight="1" hidden="1">
      <c r="A418" s="329" t="s">
        <v>613</v>
      </c>
      <c r="B418" s="329"/>
      <c r="C418" s="329"/>
      <c r="D418" s="329"/>
      <c r="E418" s="329"/>
      <c r="F418" s="250">
        <v>0</v>
      </c>
      <c r="G418" s="250">
        <v>0</v>
      </c>
      <c r="H418" s="250">
        <v>0</v>
      </c>
      <c r="I418" s="250">
        <v>0</v>
      </c>
      <c r="J418" s="111"/>
      <c r="K418" s="111"/>
    </row>
    <row r="419" spans="1:11" s="112" customFormat="1" ht="15.75" customHeight="1" hidden="1">
      <c r="A419" s="329" t="s">
        <v>614</v>
      </c>
      <c r="B419" s="329"/>
      <c r="C419" s="329"/>
      <c r="D419" s="329"/>
      <c r="E419" s="329"/>
      <c r="F419" s="250">
        <v>0</v>
      </c>
      <c r="G419" s="250">
        <v>0</v>
      </c>
      <c r="H419" s="250">
        <v>0</v>
      </c>
      <c r="I419" s="250">
        <v>0</v>
      </c>
      <c r="J419" s="111"/>
      <c r="K419" s="111"/>
    </row>
    <row r="420" spans="1:11" s="112" customFormat="1" ht="15.75" customHeight="1" hidden="1">
      <c r="A420" s="329" t="s">
        <v>615</v>
      </c>
      <c r="B420" s="329"/>
      <c r="C420" s="329"/>
      <c r="D420" s="329"/>
      <c r="E420" s="329"/>
      <c r="F420" s="250">
        <v>0</v>
      </c>
      <c r="G420" s="250">
        <v>0</v>
      </c>
      <c r="H420" s="250">
        <v>0</v>
      </c>
      <c r="I420" s="250">
        <v>0</v>
      </c>
      <c r="J420" s="111"/>
      <c r="K420" s="111"/>
    </row>
    <row r="421" spans="1:11" s="112" customFormat="1" ht="18" customHeight="1">
      <c r="A421" s="328" t="s">
        <v>367</v>
      </c>
      <c r="B421" s="328"/>
      <c r="C421" s="328"/>
      <c r="D421" s="328"/>
      <c r="E421" s="328"/>
      <c r="F421" s="150">
        <f>SUM(F413:F420)</f>
        <v>0</v>
      </c>
      <c r="G421" s="150">
        <f>SUM(G413:G420)</f>
        <v>0</v>
      </c>
      <c r="H421" s="151">
        <f>SUM(H413:H420)</f>
        <v>0</v>
      </c>
      <c r="I421" s="151">
        <f>SUM(I413:I420)</f>
        <v>0</v>
      </c>
      <c r="J421" s="111"/>
      <c r="K421" s="111"/>
    </row>
    <row r="422" spans="1:28" s="99" customFormat="1" ht="18" customHeight="1">
      <c r="A422" s="140" t="s">
        <v>617</v>
      </c>
      <c r="B422" s="134"/>
      <c r="C422" s="134"/>
      <c r="D422" s="134"/>
      <c r="E422" s="134"/>
      <c r="F422" s="327" t="s">
        <v>353</v>
      </c>
      <c r="G422" s="327"/>
      <c r="H422" s="327" t="s">
        <v>354</v>
      </c>
      <c r="I422" s="327"/>
      <c r="K422" s="100"/>
      <c r="O422" s="101"/>
      <c r="P422" s="101"/>
      <c r="Q422" s="101"/>
      <c r="R422" s="101"/>
      <c r="U422" s="102"/>
      <c r="V422" s="102"/>
      <c r="W422" s="102"/>
      <c r="X422" s="102"/>
      <c r="Y422" s="102"/>
      <c r="Z422" s="102"/>
      <c r="AA422" s="102"/>
      <c r="AB422" s="102"/>
    </row>
    <row r="423" spans="1:28" s="99" customFormat="1" ht="28.5" customHeight="1">
      <c r="A423" s="133"/>
      <c r="B423" s="134"/>
      <c r="C423" s="134"/>
      <c r="D423" s="134"/>
      <c r="E423" s="134"/>
      <c r="F423" s="164" t="s">
        <v>404</v>
      </c>
      <c r="G423" s="167" t="s">
        <v>530</v>
      </c>
      <c r="H423" s="164" t="s">
        <v>404</v>
      </c>
      <c r="I423" s="167" t="s">
        <v>530</v>
      </c>
      <c r="K423" s="100"/>
      <c r="O423" s="101"/>
      <c r="P423" s="101"/>
      <c r="Q423" s="101"/>
      <c r="R423" s="101"/>
      <c r="U423" s="102"/>
      <c r="V423" s="102"/>
      <c r="W423" s="102"/>
      <c r="X423" s="102"/>
      <c r="Y423" s="102"/>
      <c r="Z423" s="102"/>
      <c r="AA423" s="102"/>
      <c r="AB423" s="102"/>
    </row>
    <row r="424" spans="1:11" s="112" customFormat="1" ht="18" customHeight="1">
      <c r="A424" s="329" t="s">
        <v>618</v>
      </c>
      <c r="B424" s="329"/>
      <c r="C424" s="329"/>
      <c r="D424" s="329"/>
      <c r="E424" s="329"/>
      <c r="F424" s="262"/>
      <c r="G424" s="262"/>
      <c r="H424" s="250"/>
      <c r="I424" s="250"/>
      <c r="J424" s="111"/>
      <c r="K424" s="111"/>
    </row>
    <row r="425" spans="1:28" s="99" customFormat="1" ht="18" customHeight="1">
      <c r="A425" s="263" t="s">
        <v>619</v>
      </c>
      <c r="B425" s="263"/>
      <c r="C425" s="263"/>
      <c r="D425" s="263"/>
      <c r="E425" s="263"/>
      <c r="F425" s="264">
        <v>7283650</v>
      </c>
      <c r="G425" s="264"/>
      <c r="H425" s="250">
        <v>0</v>
      </c>
      <c r="I425" s="250">
        <v>0</v>
      </c>
      <c r="K425" s="100"/>
      <c r="O425" s="101"/>
      <c r="P425" s="101"/>
      <c r="Q425" s="101"/>
      <c r="R425" s="101"/>
      <c r="U425" s="102"/>
      <c r="V425" s="102"/>
      <c r="W425" s="102"/>
      <c r="X425" s="102"/>
      <c r="Y425" s="102"/>
      <c r="Z425" s="102"/>
      <c r="AA425" s="102"/>
      <c r="AB425" s="102"/>
    </row>
    <row r="426" spans="1:28" s="99" customFormat="1" ht="18" customHeight="1">
      <c r="A426" s="263" t="s">
        <v>560</v>
      </c>
      <c r="B426" s="263"/>
      <c r="C426" s="263"/>
      <c r="D426" s="263"/>
      <c r="E426" s="263"/>
      <c r="F426" s="264">
        <v>27031785</v>
      </c>
      <c r="G426" s="264"/>
      <c r="H426" s="250">
        <v>0</v>
      </c>
      <c r="I426" s="250">
        <v>0</v>
      </c>
      <c r="K426" s="100"/>
      <c r="O426" s="101"/>
      <c r="P426" s="101"/>
      <c r="Q426" s="101"/>
      <c r="R426" s="101"/>
      <c r="U426" s="102"/>
      <c r="V426" s="102"/>
      <c r="W426" s="102"/>
      <c r="X426" s="102"/>
      <c r="Y426" s="102"/>
      <c r="Z426" s="102"/>
      <c r="AA426" s="102"/>
      <c r="AB426" s="102"/>
    </row>
    <row r="427" spans="1:28" s="99" customFormat="1" ht="18" customHeight="1">
      <c r="A427" s="263" t="s">
        <v>620</v>
      </c>
      <c r="B427" s="263"/>
      <c r="C427" s="263"/>
      <c r="D427" s="263"/>
      <c r="E427" s="263"/>
      <c r="F427" s="264">
        <v>41103920</v>
      </c>
      <c r="G427" s="264"/>
      <c r="H427" s="250">
        <v>0</v>
      </c>
      <c r="I427" s="250">
        <v>0</v>
      </c>
      <c r="K427" s="100"/>
      <c r="O427" s="101"/>
      <c r="P427" s="101"/>
      <c r="Q427" s="101"/>
      <c r="R427" s="101"/>
      <c r="U427" s="102"/>
      <c r="V427" s="102"/>
      <c r="W427" s="102"/>
      <c r="X427" s="102"/>
      <c r="Y427" s="102"/>
      <c r="Z427" s="102"/>
      <c r="AA427" s="102"/>
      <c r="AB427" s="102"/>
    </row>
    <row r="428" spans="1:28" s="99" customFormat="1" ht="18" customHeight="1">
      <c r="A428" s="263" t="s">
        <v>621</v>
      </c>
      <c r="B428" s="263"/>
      <c r="C428" s="263"/>
      <c r="D428" s="263"/>
      <c r="E428" s="263"/>
      <c r="F428" s="264">
        <v>40152903</v>
      </c>
      <c r="G428" s="264"/>
      <c r="H428" s="250">
        <v>0</v>
      </c>
      <c r="I428" s="250">
        <v>0</v>
      </c>
      <c r="K428" s="100"/>
      <c r="O428" s="101"/>
      <c r="P428" s="101"/>
      <c r="Q428" s="101"/>
      <c r="R428" s="101"/>
      <c r="U428" s="102"/>
      <c r="V428" s="102"/>
      <c r="W428" s="102"/>
      <c r="X428" s="102"/>
      <c r="Y428" s="102"/>
      <c r="Z428" s="102"/>
      <c r="AA428" s="102"/>
      <c r="AB428" s="102"/>
    </row>
    <row r="429" spans="1:28" s="99" customFormat="1" ht="18" customHeight="1">
      <c r="A429" s="263" t="s">
        <v>592</v>
      </c>
      <c r="B429" s="263"/>
      <c r="C429" s="263"/>
      <c r="D429" s="263"/>
      <c r="E429" s="263"/>
      <c r="F429" s="264">
        <v>3108825</v>
      </c>
      <c r="G429" s="264"/>
      <c r="H429" s="250">
        <v>0</v>
      </c>
      <c r="I429" s="250">
        <v>0</v>
      </c>
      <c r="K429" s="100"/>
      <c r="O429" s="101"/>
      <c r="P429" s="101"/>
      <c r="Q429" s="101"/>
      <c r="R429" s="101"/>
      <c r="U429" s="102"/>
      <c r="V429" s="102"/>
      <c r="W429" s="102"/>
      <c r="X429" s="102"/>
      <c r="Y429" s="102"/>
      <c r="Z429" s="102"/>
      <c r="AA429" s="102"/>
      <c r="AB429" s="102"/>
    </row>
    <row r="430" spans="1:28" s="99" customFormat="1" ht="18" customHeight="1">
      <c r="A430" s="263" t="s">
        <v>622</v>
      </c>
      <c r="B430" s="263"/>
      <c r="C430" s="263"/>
      <c r="D430" s="263"/>
      <c r="E430" s="263"/>
      <c r="F430" s="264">
        <v>2038300</v>
      </c>
      <c r="G430" s="264"/>
      <c r="H430" s="250">
        <v>0</v>
      </c>
      <c r="I430" s="250">
        <v>0</v>
      </c>
      <c r="K430" s="100"/>
      <c r="O430" s="101"/>
      <c r="P430" s="101"/>
      <c r="Q430" s="101"/>
      <c r="R430" s="101"/>
      <c r="U430" s="102"/>
      <c r="V430" s="102"/>
      <c r="W430" s="102"/>
      <c r="X430" s="102"/>
      <c r="Y430" s="102"/>
      <c r="Z430" s="102"/>
      <c r="AA430" s="102"/>
      <c r="AB430" s="102"/>
    </row>
    <row r="431" spans="1:28" s="99" customFormat="1" ht="18" customHeight="1">
      <c r="A431" s="136"/>
      <c r="B431" s="137"/>
      <c r="C431" s="136" t="s">
        <v>367</v>
      </c>
      <c r="D431" s="134"/>
      <c r="E431" s="134"/>
      <c r="F431" s="265">
        <f>SUM(F425:F430)</f>
        <v>120719383</v>
      </c>
      <c r="G431" s="265">
        <f>SUM(G425:G430)</f>
        <v>0</v>
      </c>
      <c r="H431" s="265">
        <f>SUM(H425:H430)</f>
        <v>0</v>
      </c>
      <c r="I431" s="265">
        <f>SUM(I425:I430)</f>
        <v>0</v>
      </c>
      <c r="K431" s="100"/>
      <c r="O431" s="101"/>
      <c r="P431" s="101"/>
      <c r="Q431" s="101"/>
      <c r="R431" s="101"/>
      <c r="U431" s="102"/>
      <c r="V431" s="102"/>
      <c r="W431" s="102"/>
      <c r="X431" s="102"/>
      <c r="Y431" s="102"/>
      <c r="Z431" s="102"/>
      <c r="AA431" s="102"/>
      <c r="AB431" s="102"/>
    </row>
    <row r="432" spans="1:11" s="112" customFormat="1" ht="18" customHeight="1">
      <c r="A432" s="329" t="s">
        <v>623</v>
      </c>
      <c r="B432" s="329"/>
      <c r="C432" s="329"/>
      <c r="D432" s="329"/>
      <c r="E432" s="329"/>
      <c r="F432" s="262"/>
      <c r="G432" s="262"/>
      <c r="H432" s="250"/>
      <c r="I432" s="250"/>
      <c r="J432" s="111"/>
      <c r="K432" s="111"/>
    </row>
    <row r="433" spans="1:28" s="99" customFormat="1" ht="18" customHeight="1">
      <c r="A433" s="140" t="s">
        <v>624</v>
      </c>
      <c r="B433" s="134"/>
      <c r="C433" s="134"/>
      <c r="D433" s="134"/>
      <c r="E433" s="134"/>
      <c r="F433" s="141"/>
      <c r="G433" s="141"/>
      <c r="H433" s="120" t="s">
        <v>353</v>
      </c>
      <c r="I433" s="120" t="s">
        <v>354</v>
      </c>
      <c r="K433" s="100"/>
      <c r="O433" s="101"/>
      <c r="P433" s="101"/>
      <c r="Q433" s="101"/>
      <c r="R433" s="101"/>
      <c r="U433" s="102"/>
      <c r="V433" s="102"/>
      <c r="W433" s="102"/>
      <c r="X433" s="102"/>
      <c r="Y433" s="102"/>
      <c r="Z433" s="102"/>
      <c r="AA433" s="102"/>
      <c r="AB433" s="102"/>
    </row>
    <row r="434" spans="1:28" s="99" customFormat="1" ht="17.25" customHeight="1">
      <c r="A434" s="329" t="s">
        <v>618</v>
      </c>
      <c r="B434" s="329"/>
      <c r="C434" s="329"/>
      <c r="D434" s="329"/>
      <c r="E434" s="329"/>
      <c r="F434" s="169"/>
      <c r="G434" s="169"/>
      <c r="H434" s="120"/>
      <c r="I434" s="120"/>
      <c r="K434" s="100"/>
      <c r="O434" s="101"/>
      <c r="P434" s="101"/>
      <c r="Q434" s="101"/>
      <c r="R434" s="101"/>
      <c r="U434" s="102"/>
      <c r="V434" s="102"/>
      <c r="W434" s="102"/>
      <c r="X434" s="102"/>
      <c r="Y434" s="102"/>
      <c r="Z434" s="102"/>
      <c r="AA434" s="102"/>
      <c r="AB434" s="102"/>
    </row>
    <row r="435" spans="1:28" s="99" customFormat="1" ht="17.25" customHeight="1">
      <c r="A435" s="133" t="s">
        <v>625</v>
      </c>
      <c r="B435" s="137"/>
      <c r="C435" s="134"/>
      <c r="D435" s="134"/>
      <c r="E435" s="134"/>
      <c r="F435" s="135"/>
      <c r="G435" s="135"/>
      <c r="H435" s="135">
        <v>3774600</v>
      </c>
      <c r="I435" s="135">
        <v>-45000</v>
      </c>
      <c r="K435" s="100"/>
      <c r="O435" s="101"/>
      <c r="P435" s="101"/>
      <c r="Q435" s="101"/>
      <c r="R435" s="101"/>
      <c r="U435" s="102"/>
      <c r="V435" s="102"/>
      <c r="W435" s="102"/>
      <c r="X435" s="102"/>
      <c r="Y435" s="102"/>
      <c r="Z435" s="102"/>
      <c r="AA435" s="102"/>
      <c r="AB435" s="102"/>
    </row>
    <row r="436" spans="1:28" s="99" customFormat="1" ht="17.25" customHeight="1">
      <c r="A436" s="133" t="s">
        <v>626</v>
      </c>
      <c r="B436" s="134"/>
      <c r="C436" s="134"/>
      <c r="D436" s="134"/>
      <c r="E436" s="134"/>
      <c r="F436" s="135"/>
      <c r="G436" s="135"/>
      <c r="H436" s="135"/>
      <c r="I436" s="135">
        <v>421200</v>
      </c>
      <c r="K436" s="100"/>
      <c r="O436" s="101"/>
      <c r="P436" s="101"/>
      <c r="Q436" s="101"/>
      <c r="R436" s="101"/>
      <c r="U436" s="102"/>
      <c r="V436" s="102"/>
      <c r="W436" s="102"/>
      <c r="X436" s="102"/>
      <c r="Y436" s="102"/>
      <c r="Z436" s="102"/>
      <c r="AA436" s="102"/>
      <c r="AB436" s="102"/>
    </row>
    <row r="437" spans="1:28" s="99" customFormat="1" ht="17.25" customHeight="1">
      <c r="A437" s="133" t="s">
        <v>627</v>
      </c>
      <c r="B437" s="134"/>
      <c r="C437" s="134"/>
      <c r="D437" s="134"/>
      <c r="E437" s="134"/>
      <c r="F437" s="135"/>
      <c r="G437" s="135"/>
      <c r="H437" s="135"/>
      <c r="I437" s="135">
        <v>72900</v>
      </c>
      <c r="K437" s="100"/>
      <c r="O437" s="101"/>
      <c r="P437" s="101"/>
      <c r="Q437" s="101"/>
      <c r="R437" s="101"/>
      <c r="U437" s="102"/>
      <c r="V437" s="102"/>
      <c r="W437" s="102"/>
      <c r="X437" s="102"/>
      <c r="Y437" s="102"/>
      <c r="Z437" s="102"/>
      <c r="AA437" s="102"/>
      <c r="AB437" s="102"/>
    </row>
    <row r="438" spans="1:28" s="99" customFormat="1" ht="17.25" customHeight="1">
      <c r="A438" s="133" t="s">
        <v>628</v>
      </c>
      <c r="B438" s="134"/>
      <c r="C438" s="134"/>
      <c r="D438" s="134"/>
      <c r="E438" s="134"/>
      <c r="F438" s="135"/>
      <c r="G438" s="135"/>
      <c r="H438" s="135"/>
      <c r="I438" s="135">
        <v>32400</v>
      </c>
      <c r="K438" s="100"/>
      <c r="O438" s="101"/>
      <c r="P438" s="101"/>
      <c r="Q438" s="101"/>
      <c r="R438" s="101"/>
      <c r="U438" s="102"/>
      <c r="V438" s="102"/>
      <c r="W438" s="102"/>
      <c r="X438" s="102"/>
      <c r="Y438" s="102"/>
      <c r="Z438" s="102"/>
      <c r="AA438" s="102"/>
      <c r="AB438" s="102"/>
    </row>
    <row r="439" spans="1:28" s="99" customFormat="1" ht="17.25" customHeight="1">
      <c r="A439" s="133" t="s">
        <v>629</v>
      </c>
      <c r="B439" s="134"/>
      <c r="C439" s="134"/>
      <c r="D439" s="134"/>
      <c r="E439" s="134"/>
      <c r="F439" s="135"/>
      <c r="G439" s="135"/>
      <c r="H439" s="135">
        <v>6012420000</v>
      </c>
      <c r="I439" s="135">
        <v>10017700000</v>
      </c>
      <c r="J439" s="139"/>
      <c r="K439" s="100"/>
      <c r="O439" s="101"/>
      <c r="P439" s="101"/>
      <c r="Q439" s="101"/>
      <c r="R439" s="101"/>
      <c r="U439" s="102"/>
      <c r="V439" s="102"/>
      <c r="W439" s="102"/>
      <c r="X439" s="102"/>
      <c r="Y439" s="102"/>
      <c r="Z439" s="102"/>
      <c r="AA439" s="102"/>
      <c r="AB439" s="102"/>
    </row>
    <row r="440" spans="1:28" s="99" customFormat="1" ht="17.25" customHeight="1">
      <c r="A440" s="134" t="s">
        <v>630</v>
      </c>
      <c r="B440" s="134"/>
      <c r="C440" s="134"/>
      <c r="D440" s="134"/>
      <c r="E440" s="134"/>
      <c r="F440" s="135"/>
      <c r="G440" s="135"/>
      <c r="H440" s="135"/>
      <c r="I440" s="135">
        <v>0</v>
      </c>
      <c r="K440" s="100"/>
      <c r="O440" s="101"/>
      <c r="P440" s="101"/>
      <c r="Q440" s="101"/>
      <c r="R440" s="101"/>
      <c r="U440" s="102"/>
      <c r="V440" s="102"/>
      <c r="W440" s="102"/>
      <c r="X440" s="102"/>
      <c r="Y440" s="102"/>
      <c r="Z440" s="102"/>
      <c r="AA440" s="102"/>
      <c r="AB440" s="102"/>
    </row>
    <row r="441" spans="1:28" s="99" customFormat="1" ht="17.25" customHeight="1" hidden="1">
      <c r="A441" s="133" t="s">
        <v>631</v>
      </c>
      <c r="B441" s="134"/>
      <c r="C441" s="134"/>
      <c r="D441" s="134"/>
      <c r="E441" s="134"/>
      <c r="F441" s="135"/>
      <c r="G441" s="135"/>
      <c r="H441" s="135"/>
      <c r="I441" s="135">
        <v>0</v>
      </c>
      <c r="K441" s="100"/>
      <c r="O441" s="101"/>
      <c r="P441" s="101"/>
      <c r="Q441" s="101"/>
      <c r="R441" s="101"/>
      <c r="U441" s="102"/>
      <c r="V441" s="102"/>
      <c r="W441" s="102"/>
      <c r="X441" s="102"/>
      <c r="Y441" s="102"/>
      <c r="Z441" s="102"/>
      <c r="AA441" s="102"/>
      <c r="AB441" s="102"/>
    </row>
    <row r="442" spans="1:28" s="99" customFormat="1" ht="17.25" customHeight="1" hidden="1">
      <c r="A442" s="133" t="s">
        <v>632</v>
      </c>
      <c r="B442" s="134"/>
      <c r="C442" s="134"/>
      <c r="D442" s="134"/>
      <c r="E442" s="134"/>
      <c r="F442" s="135"/>
      <c r="G442" s="135"/>
      <c r="H442" s="135"/>
      <c r="I442" s="135">
        <v>0</v>
      </c>
      <c r="K442" s="100"/>
      <c r="O442" s="101"/>
      <c r="P442" s="101"/>
      <c r="Q442" s="101"/>
      <c r="R442" s="101"/>
      <c r="U442" s="102"/>
      <c r="V442" s="102"/>
      <c r="W442" s="102"/>
      <c r="X442" s="102"/>
      <c r="Y442" s="102"/>
      <c r="Z442" s="102"/>
      <c r="AA442" s="102"/>
      <c r="AB442" s="102"/>
    </row>
    <row r="443" spans="1:28" s="99" customFormat="1" ht="17.25" customHeight="1">
      <c r="A443" s="134" t="s">
        <v>633</v>
      </c>
      <c r="B443" s="137"/>
      <c r="C443" s="134"/>
      <c r="D443" s="134"/>
      <c r="E443" s="134"/>
      <c r="F443" s="135"/>
      <c r="G443" s="135"/>
      <c r="H443" s="135">
        <v>956122240</v>
      </c>
      <c r="I443" s="135">
        <v>474021237</v>
      </c>
      <c r="K443" s="100"/>
      <c r="O443" s="101"/>
      <c r="P443" s="101"/>
      <c r="Q443" s="101"/>
      <c r="R443" s="101"/>
      <c r="U443" s="102"/>
      <c r="V443" s="102"/>
      <c r="W443" s="102"/>
      <c r="X443" s="102"/>
      <c r="Y443" s="102"/>
      <c r="Z443" s="102"/>
      <c r="AA443" s="102"/>
      <c r="AB443" s="102"/>
    </row>
    <row r="444" spans="1:28" s="99" customFormat="1" ht="18" customHeight="1">
      <c r="A444" s="136"/>
      <c r="B444" s="137"/>
      <c r="C444" s="136" t="s">
        <v>367</v>
      </c>
      <c r="D444" s="134"/>
      <c r="E444" s="134"/>
      <c r="F444" s="138"/>
      <c r="G444" s="138"/>
      <c r="H444" s="138">
        <f>SUM(H435:H443)</f>
        <v>6972316840</v>
      </c>
      <c r="I444" s="138">
        <f>SUM(I435:I443)</f>
        <v>10492202737</v>
      </c>
      <c r="J444" s="139"/>
      <c r="K444" s="100"/>
      <c r="O444" s="101"/>
      <c r="P444" s="101"/>
      <c r="Q444" s="101"/>
      <c r="R444" s="101"/>
      <c r="U444" s="102"/>
      <c r="V444" s="102"/>
      <c r="W444" s="102"/>
      <c r="X444" s="102"/>
      <c r="Y444" s="102"/>
      <c r="Z444" s="102"/>
      <c r="AA444" s="102"/>
      <c r="AB444" s="102"/>
    </row>
    <row r="445" spans="1:28" s="99" customFormat="1" ht="17.25" customHeight="1">
      <c r="A445" s="329" t="s">
        <v>623</v>
      </c>
      <c r="B445" s="329"/>
      <c r="C445" s="329"/>
      <c r="D445" s="329"/>
      <c r="E445" s="329"/>
      <c r="F445" s="169"/>
      <c r="G445" s="169"/>
      <c r="H445" s="135"/>
      <c r="I445" s="135"/>
      <c r="K445" s="100"/>
      <c r="O445" s="101"/>
      <c r="P445" s="101"/>
      <c r="Q445" s="101"/>
      <c r="R445" s="101"/>
      <c r="U445" s="102"/>
      <c r="V445" s="102"/>
      <c r="W445" s="102"/>
      <c r="X445" s="102"/>
      <c r="Y445" s="102"/>
      <c r="Z445" s="102"/>
      <c r="AA445" s="102"/>
      <c r="AB445" s="102"/>
    </row>
    <row r="446" spans="1:28" s="99" customFormat="1" ht="17.25" customHeight="1">
      <c r="A446" s="397" t="s">
        <v>601</v>
      </c>
      <c r="B446" s="397"/>
      <c r="C446" s="397"/>
      <c r="D446" s="397"/>
      <c r="E446" s="397"/>
      <c r="F446" s="397"/>
      <c r="G446" s="397"/>
      <c r="H446" s="135"/>
      <c r="I446" s="135"/>
      <c r="K446" s="100"/>
      <c r="O446" s="101"/>
      <c r="P446" s="101"/>
      <c r="Q446" s="101"/>
      <c r="R446" s="101"/>
      <c r="U446" s="102"/>
      <c r="V446" s="102"/>
      <c r="W446" s="102"/>
      <c r="X446" s="102"/>
      <c r="Y446" s="102"/>
      <c r="Z446" s="102"/>
      <c r="AA446" s="102"/>
      <c r="AB446" s="102"/>
    </row>
    <row r="447" spans="1:28" s="99" customFormat="1" ht="18" customHeight="1">
      <c r="A447" s="140" t="s">
        <v>634</v>
      </c>
      <c r="B447" s="134"/>
      <c r="C447" s="134"/>
      <c r="D447" s="134"/>
      <c r="E447" s="134"/>
      <c r="F447" s="327" t="s">
        <v>353</v>
      </c>
      <c r="G447" s="327"/>
      <c r="H447" s="327" t="s">
        <v>354</v>
      </c>
      <c r="I447" s="327"/>
      <c r="K447" s="100"/>
      <c r="O447" s="101"/>
      <c r="P447" s="101"/>
      <c r="Q447" s="101"/>
      <c r="R447" s="101"/>
      <c r="U447" s="102"/>
      <c r="V447" s="102"/>
      <c r="W447" s="102"/>
      <c r="X447" s="102"/>
      <c r="Y447" s="102"/>
      <c r="Z447" s="102"/>
      <c r="AA447" s="102"/>
      <c r="AB447" s="102"/>
    </row>
    <row r="448" spans="1:28" s="99" customFormat="1" ht="27.75" customHeight="1">
      <c r="A448" s="140"/>
      <c r="B448" s="134"/>
      <c r="C448" s="134"/>
      <c r="D448" s="134"/>
      <c r="E448" s="134"/>
      <c r="F448" s="164" t="s">
        <v>404</v>
      </c>
      <c r="G448" s="167" t="s">
        <v>530</v>
      </c>
      <c r="H448" s="164" t="s">
        <v>404</v>
      </c>
      <c r="I448" s="167" t="s">
        <v>530</v>
      </c>
      <c r="K448" s="100"/>
      <c r="O448" s="101"/>
      <c r="P448" s="101"/>
      <c r="Q448" s="101"/>
      <c r="R448" s="101"/>
      <c r="U448" s="102"/>
      <c r="V448" s="102"/>
      <c r="W448" s="102"/>
      <c r="X448" s="102"/>
      <c r="Y448" s="102"/>
      <c r="Z448" s="102"/>
      <c r="AA448" s="102"/>
      <c r="AB448" s="102"/>
    </row>
    <row r="449" spans="1:28" s="99" customFormat="1" ht="18" customHeight="1" hidden="1">
      <c r="A449" s="329" t="s">
        <v>526</v>
      </c>
      <c r="B449" s="329"/>
      <c r="C449" s="329"/>
      <c r="D449" s="329"/>
      <c r="E449" s="329"/>
      <c r="F449" s="169"/>
      <c r="G449" s="169"/>
      <c r="H449" s="135"/>
      <c r="I449" s="135"/>
      <c r="K449" s="100"/>
      <c r="O449" s="101"/>
      <c r="P449" s="101"/>
      <c r="Q449" s="101"/>
      <c r="R449" s="101"/>
      <c r="U449" s="102"/>
      <c r="V449" s="102"/>
      <c r="W449" s="102"/>
      <c r="X449" s="102"/>
      <c r="Y449" s="102"/>
      <c r="Z449" s="102"/>
      <c r="AA449" s="102"/>
      <c r="AB449" s="102"/>
    </row>
    <row r="450" spans="1:28" s="99" customFormat="1" ht="18" customHeight="1" hidden="1">
      <c r="A450" s="133" t="s">
        <v>635</v>
      </c>
      <c r="B450" s="134"/>
      <c r="C450" s="134"/>
      <c r="D450" s="134"/>
      <c r="E450" s="134"/>
      <c r="F450" s="134"/>
      <c r="G450" s="134"/>
      <c r="H450" s="135">
        <v>0</v>
      </c>
      <c r="I450" s="135">
        <v>0</v>
      </c>
      <c r="K450" s="100"/>
      <c r="O450" s="101"/>
      <c r="P450" s="101"/>
      <c r="Q450" s="101"/>
      <c r="R450" s="101"/>
      <c r="U450" s="102"/>
      <c r="V450" s="102"/>
      <c r="W450" s="102"/>
      <c r="X450" s="102"/>
      <c r="Y450" s="102"/>
      <c r="Z450" s="102"/>
      <c r="AA450" s="102"/>
      <c r="AB450" s="102"/>
    </row>
    <row r="451" spans="1:28" s="99" customFormat="1" ht="18" customHeight="1" hidden="1">
      <c r="A451" s="133" t="s">
        <v>636</v>
      </c>
      <c r="B451" s="134"/>
      <c r="C451" s="134"/>
      <c r="D451" s="134"/>
      <c r="E451" s="134"/>
      <c r="F451" s="134"/>
      <c r="G451" s="134"/>
      <c r="H451" s="135">
        <v>0</v>
      </c>
      <c r="I451" s="135">
        <v>0</v>
      </c>
      <c r="K451" s="100"/>
      <c r="O451" s="101"/>
      <c r="P451" s="101"/>
      <c r="Q451" s="101"/>
      <c r="R451" s="101"/>
      <c r="U451" s="102"/>
      <c r="V451" s="102"/>
      <c r="W451" s="102"/>
      <c r="X451" s="102"/>
      <c r="Y451" s="102"/>
      <c r="Z451" s="102"/>
      <c r="AA451" s="102"/>
      <c r="AB451" s="102"/>
    </row>
    <row r="452" spans="1:28" s="99" customFormat="1" ht="18" customHeight="1" hidden="1">
      <c r="A452" s="133" t="s">
        <v>637</v>
      </c>
      <c r="B452" s="134"/>
      <c r="C452" s="134"/>
      <c r="D452" s="134"/>
      <c r="E452" s="134"/>
      <c r="F452" s="134"/>
      <c r="G452" s="134"/>
      <c r="H452" s="135">
        <v>0</v>
      </c>
      <c r="I452" s="135">
        <v>0</v>
      </c>
      <c r="K452" s="100"/>
      <c r="O452" s="101"/>
      <c r="P452" s="101"/>
      <c r="Q452" s="101"/>
      <c r="R452" s="101"/>
      <c r="U452" s="102"/>
      <c r="V452" s="102"/>
      <c r="W452" s="102"/>
      <c r="X452" s="102"/>
      <c r="Y452" s="102"/>
      <c r="Z452" s="102"/>
      <c r="AA452" s="102"/>
      <c r="AB452" s="102"/>
    </row>
    <row r="453" spans="1:28" s="99" customFormat="1" ht="18" customHeight="1" hidden="1">
      <c r="A453" s="133" t="s">
        <v>638</v>
      </c>
      <c r="B453" s="134"/>
      <c r="C453" s="134"/>
      <c r="D453" s="134"/>
      <c r="E453" s="134"/>
      <c r="F453" s="134"/>
      <c r="G453" s="134"/>
      <c r="H453" s="135">
        <v>0</v>
      </c>
      <c r="I453" s="135">
        <v>0</v>
      </c>
      <c r="K453" s="100"/>
      <c r="O453" s="101"/>
      <c r="P453" s="101"/>
      <c r="Q453" s="101"/>
      <c r="R453" s="101"/>
      <c r="U453" s="102"/>
      <c r="V453" s="102"/>
      <c r="W453" s="102"/>
      <c r="X453" s="102"/>
      <c r="Y453" s="102"/>
      <c r="Z453" s="102"/>
      <c r="AA453" s="102"/>
      <c r="AB453" s="102"/>
    </row>
    <row r="454" spans="1:28" s="99" customFormat="1" ht="18" customHeight="1" hidden="1">
      <c r="A454" s="329" t="s">
        <v>639</v>
      </c>
      <c r="B454" s="329"/>
      <c r="C454" s="329"/>
      <c r="D454" s="329"/>
      <c r="E454" s="329"/>
      <c r="F454" s="134"/>
      <c r="G454" s="134"/>
      <c r="H454" s="135"/>
      <c r="I454" s="135"/>
      <c r="K454" s="100"/>
      <c r="O454" s="101"/>
      <c r="P454" s="101"/>
      <c r="Q454" s="101"/>
      <c r="R454" s="101"/>
      <c r="U454" s="102"/>
      <c r="V454" s="102"/>
      <c r="W454" s="102"/>
      <c r="X454" s="102"/>
      <c r="Y454" s="102"/>
      <c r="Z454" s="102"/>
      <c r="AA454" s="102"/>
      <c r="AB454" s="102"/>
    </row>
    <row r="455" spans="1:28" s="99" customFormat="1" ht="18" customHeight="1" hidden="1">
      <c r="A455" s="329" t="s">
        <v>640</v>
      </c>
      <c r="B455" s="329"/>
      <c r="C455" s="329"/>
      <c r="D455" s="329"/>
      <c r="E455" s="329"/>
      <c r="F455" s="134"/>
      <c r="G455" s="134"/>
      <c r="H455" s="135"/>
      <c r="I455" s="135"/>
      <c r="K455" s="100"/>
      <c r="O455" s="101"/>
      <c r="P455" s="101"/>
      <c r="Q455" s="101"/>
      <c r="R455" s="101"/>
      <c r="U455" s="102"/>
      <c r="V455" s="102"/>
      <c r="W455" s="102"/>
      <c r="X455" s="102"/>
      <c r="Y455" s="102"/>
      <c r="Z455" s="102"/>
      <c r="AA455" s="102"/>
      <c r="AB455" s="102"/>
    </row>
    <row r="456" spans="1:11" s="112" customFormat="1" ht="15.75" customHeight="1">
      <c r="A456" s="121" t="s">
        <v>641</v>
      </c>
      <c r="B456" s="121"/>
      <c r="C456" s="121"/>
      <c r="D456" s="121"/>
      <c r="E456" s="121"/>
      <c r="F456" s="143"/>
      <c r="G456" s="143"/>
      <c r="H456" s="250"/>
      <c r="I456" s="250"/>
      <c r="J456" s="111"/>
      <c r="K456" s="111"/>
    </row>
    <row r="457" spans="1:11" s="112" customFormat="1" ht="15.75" customHeight="1">
      <c r="A457" s="329" t="s">
        <v>642</v>
      </c>
      <c r="B457" s="329"/>
      <c r="C457" s="329"/>
      <c r="D457" s="329"/>
      <c r="E457" s="329"/>
      <c r="F457" s="143"/>
      <c r="G457" s="143"/>
      <c r="H457" s="250"/>
      <c r="I457" s="250"/>
      <c r="J457" s="111"/>
      <c r="K457" s="111"/>
    </row>
    <row r="458" spans="1:11" s="112" customFormat="1" ht="15.75" customHeight="1">
      <c r="A458" s="329" t="s">
        <v>643</v>
      </c>
      <c r="B458" s="329"/>
      <c r="C458" s="329"/>
      <c r="D458" s="329"/>
      <c r="E458" s="329"/>
      <c r="F458" s="143"/>
      <c r="G458" s="143"/>
      <c r="H458" s="250"/>
      <c r="I458" s="250"/>
      <c r="J458" s="111"/>
      <c r="K458" s="111"/>
    </row>
    <row r="459" spans="1:11" s="112" customFormat="1" ht="15.75" customHeight="1">
      <c r="A459" s="121" t="s">
        <v>644</v>
      </c>
      <c r="B459" s="121"/>
      <c r="C459" s="121"/>
      <c r="D459" s="121"/>
      <c r="E459" s="121"/>
      <c r="F459" s="143"/>
      <c r="G459" s="143"/>
      <c r="H459" s="250"/>
      <c r="I459" s="250"/>
      <c r="J459" s="111"/>
      <c r="K459" s="111"/>
    </row>
    <row r="460" spans="1:11" s="112" customFormat="1" ht="15.75" customHeight="1" hidden="1">
      <c r="A460" s="266" t="s">
        <v>645</v>
      </c>
      <c r="B460" s="267"/>
      <c r="C460" s="267"/>
      <c r="D460" s="267"/>
      <c r="E460" s="267"/>
      <c r="F460" s="143"/>
      <c r="G460" s="143"/>
      <c r="H460" s="250"/>
      <c r="I460" s="250"/>
      <c r="J460" s="111"/>
      <c r="K460" s="111"/>
    </row>
    <row r="461" spans="1:11" s="112" customFormat="1" ht="15.75" customHeight="1" hidden="1">
      <c r="A461" s="266" t="s">
        <v>646</v>
      </c>
      <c r="B461" s="267"/>
      <c r="C461" s="267"/>
      <c r="D461" s="267"/>
      <c r="E461" s="267"/>
      <c r="F461" s="143"/>
      <c r="G461" s="143"/>
      <c r="H461" s="250"/>
      <c r="I461" s="250"/>
      <c r="J461" s="111"/>
      <c r="K461" s="111"/>
    </row>
    <row r="462" spans="1:11" s="112" customFormat="1" ht="15.75" customHeight="1" hidden="1">
      <c r="A462" s="266" t="s">
        <v>647</v>
      </c>
      <c r="B462" s="267"/>
      <c r="C462" s="267"/>
      <c r="D462" s="267"/>
      <c r="E462" s="267"/>
      <c r="F462" s="143"/>
      <c r="G462" s="143"/>
      <c r="H462" s="250"/>
      <c r="I462" s="250"/>
      <c r="J462" s="111"/>
      <c r="K462" s="111"/>
    </row>
    <row r="463" spans="1:11" s="112" customFormat="1" ht="15.75" customHeight="1" hidden="1">
      <c r="A463" s="266" t="s">
        <v>648</v>
      </c>
      <c r="B463" s="267"/>
      <c r="C463" s="267"/>
      <c r="D463" s="267"/>
      <c r="E463" s="267"/>
      <c r="F463" s="143"/>
      <c r="G463" s="143"/>
      <c r="H463" s="250"/>
      <c r="I463" s="250"/>
      <c r="J463" s="111"/>
      <c r="K463" s="111"/>
    </row>
    <row r="464" spans="1:11" s="112" customFormat="1" ht="15" customHeight="1">
      <c r="A464" s="349" t="s">
        <v>649</v>
      </c>
      <c r="B464" s="349"/>
      <c r="C464" s="349"/>
      <c r="D464" s="349"/>
      <c r="E464" s="349"/>
      <c r="F464" s="349"/>
      <c r="G464" s="349"/>
      <c r="H464" s="120" t="s">
        <v>353</v>
      </c>
      <c r="I464" s="120" t="s">
        <v>354</v>
      </c>
      <c r="J464" s="111"/>
      <c r="K464" s="111"/>
    </row>
    <row r="465" spans="1:11" s="112" customFormat="1" ht="15" customHeight="1">
      <c r="A465" s="329" t="s">
        <v>526</v>
      </c>
      <c r="B465" s="329"/>
      <c r="C465" s="329"/>
      <c r="D465" s="329"/>
      <c r="E465" s="329"/>
      <c r="F465" s="329"/>
      <c r="G465" s="329"/>
      <c r="H465" s="250">
        <v>0</v>
      </c>
      <c r="I465" s="250">
        <v>0</v>
      </c>
      <c r="J465" s="111"/>
      <c r="K465" s="111"/>
    </row>
    <row r="466" spans="1:11" s="112" customFormat="1" ht="15" customHeight="1" hidden="1">
      <c r="A466" s="149" t="s">
        <v>650</v>
      </c>
      <c r="B466" s="145"/>
      <c r="C466" s="145"/>
      <c r="D466" s="145"/>
      <c r="E466" s="145"/>
      <c r="F466" s="145"/>
      <c r="G466" s="145"/>
      <c r="H466" s="250">
        <v>0</v>
      </c>
      <c r="I466" s="250">
        <v>0</v>
      </c>
      <c r="J466" s="111"/>
      <c r="K466" s="111"/>
    </row>
    <row r="467" spans="1:11" s="112" customFormat="1" ht="15" customHeight="1" hidden="1">
      <c r="A467" s="149" t="s">
        <v>651</v>
      </c>
      <c r="B467" s="145"/>
      <c r="C467" s="145"/>
      <c r="D467" s="145"/>
      <c r="E467" s="145"/>
      <c r="F467" s="145"/>
      <c r="G467" s="145"/>
      <c r="H467" s="250">
        <v>0</v>
      </c>
      <c r="I467" s="250">
        <v>0</v>
      </c>
      <c r="J467" s="111"/>
      <c r="K467" s="111"/>
    </row>
    <row r="468" spans="1:11" s="112" customFormat="1" ht="15" customHeight="1" hidden="1">
      <c r="A468" s="149" t="s">
        <v>652</v>
      </c>
      <c r="B468" s="145"/>
      <c r="C468" s="145"/>
      <c r="D468" s="145"/>
      <c r="E468" s="145"/>
      <c r="F468" s="145"/>
      <c r="G468" s="145"/>
      <c r="H468" s="250">
        <v>0</v>
      </c>
      <c r="I468" s="250">
        <v>0</v>
      </c>
      <c r="J468" s="111"/>
      <c r="K468" s="111"/>
    </row>
    <row r="469" spans="1:11" s="112" customFormat="1" ht="15" customHeight="1" hidden="1">
      <c r="A469" s="149" t="s">
        <v>653</v>
      </c>
      <c r="B469" s="145"/>
      <c r="C469" s="145"/>
      <c r="D469" s="145"/>
      <c r="E469" s="145"/>
      <c r="F469" s="145"/>
      <c r="G469" s="145"/>
      <c r="H469" s="250">
        <v>0</v>
      </c>
      <c r="I469" s="250">
        <v>0</v>
      </c>
      <c r="J469" s="111"/>
      <c r="K469" s="111"/>
    </row>
    <row r="470" spans="1:11" s="112" customFormat="1" ht="15" customHeight="1">
      <c r="A470" s="329" t="s">
        <v>527</v>
      </c>
      <c r="B470" s="329"/>
      <c r="C470" s="329"/>
      <c r="D470" s="329"/>
      <c r="E470" s="329"/>
      <c r="F470" s="329"/>
      <c r="G470" s="329"/>
      <c r="H470" s="250">
        <v>0</v>
      </c>
      <c r="I470" s="250">
        <v>0</v>
      </c>
      <c r="J470" s="111"/>
      <c r="K470" s="111"/>
    </row>
    <row r="471" spans="1:11" s="112" customFormat="1" ht="15" customHeight="1">
      <c r="A471" s="349" t="s">
        <v>654</v>
      </c>
      <c r="B471" s="349"/>
      <c r="C471" s="349"/>
      <c r="D471" s="349"/>
      <c r="E471" s="349"/>
      <c r="F471" s="349"/>
      <c r="G471" s="349"/>
      <c r="H471" s="120" t="s">
        <v>353</v>
      </c>
      <c r="I471" s="120" t="s">
        <v>354</v>
      </c>
      <c r="J471" s="111"/>
      <c r="K471" s="111"/>
    </row>
    <row r="472" spans="1:11" s="112" customFormat="1" ht="15" customHeight="1">
      <c r="A472" s="329" t="s">
        <v>655</v>
      </c>
      <c r="B472" s="329"/>
      <c r="C472" s="329"/>
      <c r="D472" s="329"/>
      <c r="E472" s="329"/>
      <c r="F472" s="329"/>
      <c r="G472" s="329"/>
      <c r="H472" s="151"/>
      <c r="I472" s="151"/>
      <c r="J472" s="111"/>
      <c r="K472" s="111"/>
    </row>
    <row r="473" spans="1:11" s="112" customFormat="1" ht="15" customHeight="1">
      <c r="A473" s="331" t="s">
        <v>656</v>
      </c>
      <c r="B473" s="329"/>
      <c r="C473" s="329"/>
      <c r="D473" s="329"/>
      <c r="E473" s="329"/>
      <c r="F473" s="329"/>
      <c r="G473" s="329"/>
      <c r="H473" s="268">
        <v>0.22</v>
      </c>
      <c r="I473" s="250">
        <v>0</v>
      </c>
      <c r="J473" s="111"/>
      <c r="K473" s="111"/>
    </row>
    <row r="474" spans="1:11" s="112" customFormat="1" ht="15" customHeight="1">
      <c r="A474" s="331" t="s">
        <v>657</v>
      </c>
      <c r="B474" s="329"/>
      <c r="C474" s="329"/>
      <c r="D474" s="329"/>
      <c r="E474" s="329"/>
      <c r="F474" s="329"/>
      <c r="G474" s="329"/>
      <c r="H474" s="250">
        <v>26558264</v>
      </c>
      <c r="I474" s="250">
        <v>0</v>
      </c>
      <c r="J474" s="111"/>
      <c r="K474" s="111"/>
    </row>
    <row r="475" spans="1:11" s="112" customFormat="1" ht="15" customHeight="1">
      <c r="A475" s="331" t="s">
        <v>658</v>
      </c>
      <c r="B475" s="329"/>
      <c r="C475" s="329"/>
      <c r="D475" s="329"/>
      <c r="E475" s="329"/>
      <c r="F475" s="329"/>
      <c r="G475" s="329"/>
      <c r="H475" s="250">
        <v>0</v>
      </c>
      <c r="I475" s="250">
        <v>0</v>
      </c>
      <c r="J475" s="111"/>
      <c r="K475" s="111"/>
    </row>
    <row r="476" spans="1:11" s="112" customFormat="1" ht="15" customHeight="1">
      <c r="A476" s="331" t="s">
        <v>659</v>
      </c>
      <c r="B476" s="329"/>
      <c r="C476" s="329"/>
      <c r="D476" s="329"/>
      <c r="E476" s="329"/>
      <c r="F476" s="329"/>
      <c r="G476" s="329"/>
      <c r="H476" s="250">
        <v>0</v>
      </c>
      <c r="I476" s="250">
        <v>0</v>
      </c>
      <c r="J476" s="111"/>
      <c r="K476" s="111"/>
    </row>
    <row r="477" spans="1:11" s="112" customFormat="1" ht="15" customHeight="1">
      <c r="A477" s="331" t="s">
        <v>660</v>
      </c>
      <c r="B477" s="329"/>
      <c r="C477" s="329"/>
      <c r="D477" s="329"/>
      <c r="E477" s="329"/>
      <c r="F477" s="329"/>
      <c r="G477" s="329"/>
      <c r="H477" s="250">
        <v>0</v>
      </c>
      <c r="I477" s="250">
        <v>0</v>
      </c>
      <c r="J477" s="111"/>
      <c r="K477" s="111"/>
    </row>
    <row r="478" spans="1:11" s="112" customFormat="1" ht="15" customHeight="1">
      <c r="A478" s="328" t="s">
        <v>367</v>
      </c>
      <c r="B478" s="328"/>
      <c r="C478" s="328"/>
      <c r="D478" s="328"/>
      <c r="E478" s="328"/>
      <c r="F478" s="328"/>
      <c r="G478" s="328"/>
      <c r="H478" s="168">
        <f>SUM(H474:H477)</f>
        <v>26558264</v>
      </c>
      <c r="I478" s="168">
        <f>SUM(I473:I477)</f>
        <v>0</v>
      </c>
      <c r="J478" s="111"/>
      <c r="K478" s="111"/>
    </row>
    <row r="479" spans="1:11" s="112" customFormat="1" ht="15" customHeight="1">
      <c r="A479" s="329" t="s">
        <v>661</v>
      </c>
      <c r="B479" s="329"/>
      <c r="C479" s="329"/>
      <c r="D479" s="329"/>
      <c r="E479" s="329"/>
      <c r="F479" s="329"/>
      <c r="G479" s="329"/>
      <c r="H479" s="146"/>
      <c r="I479" s="146"/>
      <c r="J479" s="111"/>
      <c r="K479" s="111"/>
    </row>
    <row r="480" spans="1:11" s="112" customFormat="1" ht="15" customHeight="1">
      <c r="A480" s="331" t="s">
        <v>662</v>
      </c>
      <c r="B480" s="329"/>
      <c r="C480" s="329"/>
      <c r="D480" s="329"/>
      <c r="E480" s="329"/>
      <c r="F480" s="329"/>
      <c r="G480" s="329"/>
      <c r="H480" s="250">
        <v>0</v>
      </c>
      <c r="I480" s="250">
        <v>0</v>
      </c>
      <c r="J480" s="111"/>
      <c r="K480" s="111"/>
    </row>
    <row r="481" spans="1:11" s="112" customFormat="1" ht="15" customHeight="1">
      <c r="A481" s="331" t="s">
        <v>663</v>
      </c>
      <c r="B481" s="329"/>
      <c r="C481" s="329"/>
      <c r="D481" s="329"/>
      <c r="E481" s="329"/>
      <c r="F481" s="329"/>
      <c r="G481" s="329"/>
      <c r="H481" s="250">
        <v>0</v>
      </c>
      <c r="I481" s="250">
        <v>0</v>
      </c>
      <c r="J481" s="111"/>
      <c r="K481" s="111"/>
    </row>
    <row r="482" spans="1:11" s="112" customFormat="1" ht="15" customHeight="1">
      <c r="A482" s="331" t="s">
        <v>664</v>
      </c>
      <c r="B482" s="329"/>
      <c r="C482" s="329"/>
      <c r="D482" s="329"/>
      <c r="E482" s="329"/>
      <c r="F482" s="329"/>
      <c r="G482" s="329"/>
      <c r="H482" s="250">
        <v>0</v>
      </c>
      <c r="I482" s="250">
        <v>0</v>
      </c>
      <c r="J482" s="111"/>
      <c r="K482" s="111"/>
    </row>
    <row r="483" spans="1:11" s="112" customFormat="1" ht="15" customHeight="1">
      <c r="A483" s="328" t="s">
        <v>367</v>
      </c>
      <c r="B483" s="328"/>
      <c r="C483" s="328"/>
      <c r="D483" s="328"/>
      <c r="E483" s="328"/>
      <c r="F483" s="328"/>
      <c r="G483" s="328"/>
      <c r="H483" s="168">
        <f>SUM(H480:H482)</f>
        <v>0</v>
      </c>
      <c r="I483" s="168">
        <f>SUM(I480:I482)</f>
        <v>0</v>
      </c>
      <c r="J483" s="111"/>
      <c r="K483" s="111"/>
    </row>
    <row r="484" spans="1:28" s="270" customFormat="1" ht="18" customHeight="1">
      <c r="A484" s="269" t="s">
        <v>665</v>
      </c>
      <c r="H484" s="271"/>
      <c r="I484" s="271"/>
      <c r="K484" s="272"/>
      <c r="O484" s="273"/>
      <c r="P484" s="273"/>
      <c r="Q484" s="273"/>
      <c r="R484" s="273"/>
      <c r="U484" s="274"/>
      <c r="V484" s="274"/>
      <c r="W484" s="274"/>
      <c r="X484" s="274"/>
      <c r="Y484" s="274"/>
      <c r="Z484" s="274"/>
      <c r="AA484" s="274"/>
      <c r="AB484" s="274"/>
    </row>
    <row r="485" spans="1:28" s="270" customFormat="1" ht="18" customHeight="1">
      <c r="A485" s="275" t="s">
        <v>666</v>
      </c>
      <c r="B485" s="275"/>
      <c r="C485" s="275"/>
      <c r="D485" s="275"/>
      <c r="E485" s="275"/>
      <c r="F485" s="275"/>
      <c r="G485" s="275"/>
      <c r="H485" s="276"/>
      <c r="I485" s="276"/>
      <c r="K485" s="272"/>
      <c r="O485" s="273"/>
      <c r="P485" s="273"/>
      <c r="Q485" s="273"/>
      <c r="R485" s="273"/>
      <c r="U485" s="274"/>
      <c r="V485" s="274"/>
      <c r="W485" s="274"/>
      <c r="X485" s="274"/>
      <c r="Y485" s="274"/>
      <c r="Z485" s="274"/>
      <c r="AA485" s="274"/>
      <c r="AB485" s="274"/>
    </row>
    <row r="486" spans="1:11" s="279" customFormat="1" ht="39" customHeight="1">
      <c r="A486" s="398" t="s">
        <v>444</v>
      </c>
      <c r="B486" s="399"/>
      <c r="C486" s="400"/>
      <c r="D486" s="277" t="s">
        <v>667</v>
      </c>
      <c r="E486" s="277" t="s">
        <v>668</v>
      </c>
      <c r="F486" s="277" t="s">
        <v>669</v>
      </c>
      <c r="G486" s="277" t="s">
        <v>670</v>
      </c>
      <c r="H486" s="277" t="s">
        <v>671</v>
      </c>
      <c r="I486" s="277" t="s">
        <v>367</v>
      </c>
      <c r="J486" s="278"/>
      <c r="K486" s="278"/>
    </row>
    <row r="487" spans="1:11" s="279" customFormat="1" ht="15" customHeight="1">
      <c r="A487" s="401" t="s">
        <v>672</v>
      </c>
      <c r="B487" s="402"/>
      <c r="C487" s="403"/>
      <c r="D487" s="280">
        <v>1</v>
      </c>
      <c r="E487" s="280">
        <v>2</v>
      </c>
      <c r="F487" s="280">
        <v>3</v>
      </c>
      <c r="G487" s="280">
        <v>4</v>
      </c>
      <c r="H487" s="280">
        <v>5</v>
      </c>
      <c r="I487" s="280">
        <v>6</v>
      </c>
      <c r="J487" s="278"/>
      <c r="K487" s="278"/>
    </row>
    <row r="488" spans="1:11" s="279" customFormat="1" ht="15" customHeight="1">
      <c r="A488" s="404" t="s">
        <v>673</v>
      </c>
      <c r="B488" s="405"/>
      <c r="C488" s="406"/>
      <c r="D488" s="281"/>
      <c r="E488" s="282"/>
      <c r="F488" s="282">
        <v>22922237050</v>
      </c>
      <c r="G488" s="282">
        <v>16198675695</v>
      </c>
      <c r="H488" s="282">
        <v>100000000000</v>
      </c>
      <c r="I488" s="282">
        <f aca="true" t="shared" si="8" ref="I488:I503">SUM(D488:H488)</f>
        <v>139120912745</v>
      </c>
      <c r="J488" s="278"/>
      <c r="K488" s="278"/>
    </row>
    <row r="489" spans="1:11" s="279" customFormat="1" ht="15" customHeight="1">
      <c r="A489" s="407" t="s">
        <v>674</v>
      </c>
      <c r="B489" s="408"/>
      <c r="C489" s="409"/>
      <c r="D489" s="283"/>
      <c r="E489" s="283"/>
      <c r="F489" s="283"/>
      <c r="G489" s="283"/>
      <c r="H489" s="283"/>
      <c r="I489" s="284">
        <f t="shared" si="8"/>
        <v>0</v>
      </c>
      <c r="J489" s="278"/>
      <c r="K489" s="278"/>
    </row>
    <row r="490" spans="1:11" s="279" customFormat="1" ht="15" customHeight="1">
      <c r="A490" s="407" t="s">
        <v>675</v>
      </c>
      <c r="B490" s="408"/>
      <c r="C490" s="409"/>
      <c r="D490" s="283"/>
      <c r="E490" s="283"/>
      <c r="F490" s="284">
        <v>40198460122</v>
      </c>
      <c r="G490" s="283"/>
      <c r="H490" s="284"/>
      <c r="I490" s="284">
        <f t="shared" si="8"/>
        <v>40198460122</v>
      </c>
      <c r="J490" s="278"/>
      <c r="K490" s="278"/>
    </row>
    <row r="491" spans="1:11" s="279" customFormat="1" ht="15" customHeight="1">
      <c r="A491" s="407" t="s">
        <v>497</v>
      </c>
      <c r="B491" s="408"/>
      <c r="C491" s="409"/>
      <c r="D491" s="284"/>
      <c r="E491" s="284"/>
      <c r="F491" s="284"/>
      <c r="G491" s="284"/>
      <c r="H491" s="284"/>
      <c r="I491" s="284">
        <f t="shared" si="8"/>
        <v>0</v>
      </c>
      <c r="J491" s="278"/>
      <c r="K491" s="278"/>
    </row>
    <row r="492" spans="1:11" s="279" customFormat="1" ht="15" customHeight="1">
      <c r="A492" s="407" t="s">
        <v>676</v>
      </c>
      <c r="B492" s="408"/>
      <c r="C492" s="409"/>
      <c r="D492" s="284"/>
      <c r="E492" s="284"/>
      <c r="F492" s="284">
        <v>-12652844048</v>
      </c>
      <c r="G492" s="284">
        <v>6029769018</v>
      </c>
      <c r="H492" s="284"/>
      <c r="I492" s="284">
        <f t="shared" si="8"/>
        <v>-6623075030</v>
      </c>
      <c r="J492" s="278"/>
      <c r="K492" s="278"/>
    </row>
    <row r="493" spans="1:11" s="279" customFormat="1" ht="15" customHeight="1">
      <c r="A493" s="407" t="s">
        <v>677</v>
      </c>
      <c r="B493" s="408"/>
      <c r="C493" s="409"/>
      <c r="D493" s="284"/>
      <c r="E493" s="284"/>
      <c r="F493" s="284"/>
      <c r="G493" s="284"/>
      <c r="H493" s="284"/>
      <c r="I493" s="284">
        <f t="shared" si="8"/>
        <v>0</v>
      </c>
      <c r="J493" s="278"/>
      <c r="K493" s="278"/>
    </row>
    <row r="494" spans="1:11" s="279" customFormat="1" ht="15" customHeight="1">
      <c r="A494" s="407" t="s">
        <v>678</v>
      </c>
      <c r="B494" s="408"/>
      <c r="C494" s="409"/>
      <c r="D494" s="284"/>
      <c r="E494" s="284"/>
      <c r="F494" s="284"/>
      <c r="G494" s="284"/>
      <c r="H494" s="284"/>
      <c r="I494" s="284">
        <f t="shared" si="8"/>
        <v>0</v>
      </c>
      <c r="J494" s="278"/>
      <c r="K494" s="278"/>
    </row>
    <row r="495" spans="1:11" s="279" customFormat="1" ht="15" customHeight="1">
      <c r="A495" s="407" t="s">
        <v>499</v>
      </c>
      <c r="B495" s="408"/>
      <c r="C495" s="409"/>
      <c r="D495" s="284"/>
      <c r="E495" s="284"/>
      <c r="F495" s="284">
        <v>-20000000000</v>
      </c>
      <c r="G495" s="284"/>
      <c r="H495" s="284"/>
      <c r="I495" s="284">
        <f t="shared" si="8"/>
        <v>-20000000000</v>
      </c>
      <c r="J495" s="278"/>
      <c r="K495" s="278"/>
    </row>
    <row r="496" spans="1:11" s="279" customFormat="1" ht="15" customHeight="1">
      <c r="A496" s="410" t="s">
        <v>679</v>
      </c>
      <c r="B496" s="411"/>
      <c r="C496" s="412"/>
      <c r="D496" s="285">
        <f>SUM(D488:D495)</f>
        <v>0</v>
      </c>
      <c r="E496" s="285">
        <f>SUM(E488:E495)</f>
        <v>0</v>
      </c>
      <c r="F496" s="285">
        <f>SUM(F488:F495)</f>
        <v>30467853124</v>
      </c>
      <c r="G496" s="285">
        <f>SUM(G488:G495)</f>
        <v>22228444713</v>
      </c>
      <c r="H496" s="285">
        <f>SUM(H488:H495)</f>
        <v>100000000000</v>
      </c>
      <c r="I496" s="285">
        <f t="shared" si="8"/>
        <v>152696297837</v>
      </c>
      <c r="J496" s="278"/>
      <c r="K496" s="278"/>
    </row>
    <row r="497" spans="1:11" s="279" customFormat="1" ht="15" customHeight="1">
      <c r="A497" s="407" t="s">
        <v>680</v>
      </c>
      <c r="B497" s="408"/>
      <c r="C497" s="409"/>
      <c r="D497" s="283"/>
      <c r="E497" s="283"/>
      <c r="F497" s="283"/>
      <c r="G497" s="283"/>
      <c r="H497" s="283"/>
      <c r="I497" s="284">
        <f t="shared" si="8"/>
        <v>0</v>
      </c>
      <c r="J497" s="278"/>
      <c r="K497" s="278"/>
    </row>
    <row r="498" spans="1:11" s="279" customFormat="1" ht="15" customHeight="1">
      <c r="A498" s="407" t="s">
        <v>681</v>
      </c>
      <c r="B498" s="408"/>
      <c r="C498" s="409"/>
      <c r="D498" s="283"/>
      <c r="E498" s="283"/>
      <c r="F498" s="284">
        <v>27957851890</v>
      </c>
      <c r="G498" s="283"/>
      <c r="H498" s="284"/>
      <c r="I498" s="284">
        <f t="shared" si="8"/>
        <v>27957851890</v>
      </c>
      <c r="J498" s="278"/>
      <c r="K498" s="278"/>
    </row>
    <row r="499" spans="1:11" s="279" customFormat="1" ht="15" customHeight="1">
      <c r="A499" s="407" t="s">
        <v>497</v>
      </c>
      <c r="B499" s="408"/>
      <c r="C499" s="409"/>
      <c r="D499" s="284"/>
      <c r="E499" s="284"/>
      <c r="F499" s="284"/>
      <c r="G499" s="284"/>
      <c r="H499" s="284"/>
      <c r="I499" s="284">
        <f t="shared" si="8"/>
        <v>0</v>
      </c>
      <c r="J499" s="278"/>
      <c r="K499" s="278"/>
    </row>
    <row r="500" spans="1:11" s="279" customFormat="1" ht="15" customHeight="1">
      <c r="A500" s="407" t="s">
        <v>676</v>
      </c>
      <c r="B500" s="408"/>
      <c r="C500" s="409"/>
      <c r="D500" s="284"/>
      <c r="E500" s="284"/>
      <c r="F500" s="284">
        <f>-5470802972-1397892595</f>
        <v>-6868695567</v>
      </c>
      <c r="G500" s="284">
        <v>1397892595</v>
      </c>
      <c r="H500" s="284"/>
      <c r="I500" s="284">
        <f t="shared" si="8"/>
        <v>-5470802972</v>
      </c>
      <c r="J500" s="278"/>
      <c r="K500" s="278"/>
    </row>
    <row r="501" spans="1:11" s="279" customFormat="1" ht="15" customHeight="1">
      <c r="A501" s="407" t="s">
        <v>682</v>
      </c>
      <c r="B501" s="408"/>
      <c r="C501" s="409"/>
      <c r="D501" s="284"/>
      <c r="E501" s="284"/>
      <c r="F501" s="284"/>
      <c r="G501" s="284"/>
      <c r="H501" s="284"/>
      <c r="I501" s="284">
        <f t="shared" si="8"/>
        <v>0</v>
      </c>
      <c r="J501" s="278"/>
      <c r="K501" s="278"/>
    </row>
    <row r="502" spans="1:11" s="279" customFormat="1" ht="15" customHeight="1">
      <c r="A502" s="407" t="s">
        <v>683</v>
      </c>
      <c r="B502" s="408"/>
      <c r="C502" s="409"/>
      <c r="D502" s="284"/>
      <c r="E502" s="284"/>
      <c r="F502" s="284"/>
      <c r="G502" s="284"/>
      <c r="H502" s="284"/>
      <c r="I502" s="284">
        <f t="shared" si="8"/>
        <v>0</v>
      </c>
      <c r="J502" s="278"/>
      <c r="K502" s="278"/>
    </row>
    <row r="503" spans="1:11" s="279" customFormat="1" ht="15" customHeight="1">
      <c r="A503" s="407" t="s">
        <v>499</v>
      </c>
      <c r="B503" s="408"/>
      <c r="C503" s="409"/>
      <c r="D503" s="284"/>
      <c r="E503" s="284"/>
      <c r="F503" s="284">
        <v>-12000000000</v>
      </c>
      <c r="G503" s="284"/>
      <c r="H503" s="284"/>
      <c r="I503" s="284">
        <f t="shared" si="8"/>
        <v>-12000000000</v>
      </c>
      <c r="J503" s="278"/>
      <c r="K503" s="278"/>
    </row>
    <row r="504" spans="1:11" s="279" customFormat="1" ht="15" customHeight="1">
      <c r="A504" s="410" t="s">
        <v>684</v>
      </c>
      <c r="B504" s="411"/>
      <c r="C504" s="412"/>
      <c r="D504" s="285">
        <f>SUM(D497:D503)</f>
        <v>0</v>
      </c>
      <c r="E504" s="285">
        <f>SUM(E497:E503)</f>
        <v>0</v>
      </c>
      <c r="F504" s="285">
        <f>SUM(F496:F503)</f>
        <v>39557009447</v>
      </c>
      <c r="G504" s="285">
        <f>SUM(G496:G503)</f>
        <v>23626337308</v>
      </c>
      <c r="H504" s="285">
        <f>SUM(H496:H503)</f>
        <v>100000000000</v>
      </c>
      <c r="I504" s="285">
        <f>SUM(I496:I503)</f>
        <v>163183346755</v>
      </c>
      <c r="J504" s="278"/>
      <c r="K504" s="278"/>
    </row>
    <row r="505" spans="1:28" s="270" customFormat="1" ht="18" customHeight="1">
      <c r="A505" s="275" t="s">
        <v>685</v>
      </c>
      <c r="B505" s="275"/>
      <c r="C505" s="275"/>
      <c r="D505" s="276"/>
      <c r="E505" s="276"/>
      <c r="F505" s="276"/>
      <c r="G505" s="276"/>
      <c r="H505" s="286" t="s">
        <v>516</v>
      </c>
      <c r="I505" s="286" t="s">
        <v>354</v>
      </c>
      <c r="K505" s="272"/>
      <c r="N505" s="287"/>
      <c r="O505" s="273"/>
      <c r="P505" s="273"/>
      <c r="Q505" s="273"/>
      <c r="R505" s="273"/>
      <c r="U505" s="274"/>
      <c r="V505" s="274"/>
      <c r="W505" s="274"/>
      <c r="X505" s="274"/>
      <c r="Y505" s="274"/>
      <c r="Z505" s="274"/>
      <c r="AA505" s="274"/>
      <c r="AB505" s="274"/>
    </row>
    <row r="506" spans="1:28" s="270" customFormat="1" ht="18" customHeight="1">
      <c r="A506" s="288" t="s">
        <v>686</v>
      </c>
      <c r="B506" s="275"/>
      <c r="C506" s="275"/>
      <c r="D506" s="276"/>
      <c r="E506" s="276"/>
      <c r="F506" s="276"/>
      <c r="G506" s="276"/>
      <c r="H506" s="289">
        <v>75000000000</v>
      </c>
      <c r="I506" s="289">
        <v>75000000000</v>
      </c>
      <c r="K506" s="272"/>
      <c r="N506" s="273"/>
      <c r="O506" s="273"/>
      <c r="P506" s="273"/>
      <c r="Q506" s="273"/>
      <c r="R506" s="273"/>
      <c r="U506" s="274"/>
      <c r="V506" s="274"/>
      <c r="W506" s="274"/>
      <c r="X506" s="274"/>
      <c r="Y506" s="274"/>
      <c r="Z506" s="274"/>
      <c r="AA506" s="274"/>
      <c r="AB506" s="274"/>
    </row>
    <row r="507" spans="1:28" s="270" customFormat="1" ht="18" customHeight="1">
      <c r="A507" s="288" t="s">
        <v>687</v>
      </c>
      <c r="B507" s="275"/>
      <c r="C507" s="275"/>
      <c r="D507" s="276"/>
      <c r="E507" s="276"/>
      <c r="F507" s="276"/>
      <c r="G507" s="276"/>
      <c r="H507" s="289">
        <v>25000000000</v>
      </c>
      <c r="I507" s="289">
        <v>25000000000</v>
      </c>
      <c r="K507" s="272"/>
      <c r="N507" s="290"/>
      <c r="O507" s="273"/>
      <c r="P507" s="273"/>
      <c r="Q507" s="291"/>
      <c r="R507" s="273"/>
      <c r="U507" s="274"/>
      <c r="V507" s="274"/>
      <c r="W507" s="274"/>
      <c r="X507" s="274"/>
      <c r="Y507" s="274"/>
      <c r="Z507" s="274"/>
      <c r="AA507" s="274"/>
      <c r="AB507" s="274"/>
    </row>
    <row r="508" spans="1:28" s="270" customFormat="1" ht="18" customHeight="1">
      <c r="A508" s="292" t="s">
        <v>367</v>
      </c>
      <c r="B508" s="275" t="s">
        <v>688</v>
      </c>
      <c r="C508" s="275" t="s">
        <v>689</v>
      </c>
      <c r="D508" s="276"/>
      <c r="E508" s="276"/>
      <c r="F508" s="276"/>
      <c r="G508" s="276"/>
      <c r="H508" s="293">
        <f>SUM(H506:H507)</f>
        <v>100000000000</v>
      </c>
      <c r="I508" s="293">
        <f>SUM(I506:I507)</f>
        <v>100000000000</v>
      </c>
      <c r="K508" s="272"/>
      <c r="N508" s="290"/>
      <c r="O508" s="273"/>
      <c r="P508" s="273"/>
      <c r="Q508" s="273"/>
      <c r="R508" s="273"/>
      <c r="U508" s="274"/>
      <c r="V508" s="274"/>
      <c r="W508" s="274"/>
      <c r="X508" s="274"/>
      <c r="Y508" s="274"/>
      <c r="Z508" s="274"/>
      <c r="AA508" s="274"/>
      <c r="AB508" s="274"/>
    </row>
    <row r="509" spans="1:28" s="270" customFormat="1" ht="18" customHeight="1">
      <c r="A509" s="275" t="s">
        <v>690</v>
      </c>
      <c r="B509" s="275"/>
      <c r="C509" s="275"/>
      <c r="D509" s="276"/>
      <c r="E509" s="276"/>
      <c r="F509" s="276"/>
      <c r="G509" s="276"/>
      <c r="H509" s="286" t="s">
        <v>516</v>
      </c>
      <c r="I509" s="286" t="s">
        <v>691</v>
      </c>
      <c r="K509" s="272"/>
      <c r="O509" s="273"/>
      <c r="P509" s="273"/>
      <c r="Q509" s="273"/>
      <c r="R509" s="273"/>
      <c r="U509" s="274"/>
      <c r="V509" s="274"/>
      <c r="W509" s="274"/>
      <c r="X509" s="274"/>
      <c r="Y509" s="274"/>
      <c r="Z509" s="274"/>
      <c r="AA509" s="274"/>
      <c r="AB509" s="274"/>
    </row>
    <row r="510" spans="1:28" s="270" customFormat="1" ht="18" customHeight="1">
      <c r="A510" s="288" t="s">
        <v>692</v>
      </c>
      <c r="B510" s="275"/>
      <c r="C510" s="275"/>
      <c r="D510" s="276"/>
      <c r="E510" s="276"/>
      <c r="F510" s="276"/>
      <c r="G510" s="276"/>
      <c r="H510" s="289">
        <v>0</v>
      </c>
      <c r="I510" s="289">
        <v>0</v>
      </c>
      <c r="K510" s="272"/>
      <c r="O510" s="273"/>
      <c r="P510" s="273"/>
      <c r="Q510" s="273"/>
      <c r="R510" s="273"/>
      <c r="U510" s="274"/>
      <c r="V510" s="274"/>
      <c r="W510" s="274"/>
      <c r="X510" s="274"/>
      <c r="Y510" s="274"/>
      <c r="Z510" s="274"/>
      <c r="AA510" s="274"/>
      <c r="AB510" s="274"/>
    </row>
    <row r="511" spans="1:28" s="270" customFormat="1" ht="18" customHeight="1">
      <c r="A511" s="275" t="s">
        <v>693</v>
      </c>
      <c r="B511" s="275"/>
      <c r="C511" s="275"/>
      <c r="D511" s="276"/>
      <c r="E511" s="276"/>
      <c r="F511" s="276"/>
      <c r="G511" s="276"/>
      <c r="H511" s="289">
        <v>100000000000</v>
      </c>
      <c r="I511" s="289">
        <v>100000000000</v>
      </c>
      <c r="K511" s="272"/>
      <c r="O511" s="273"/>
      <c r="P511" s="273"/>
      <c r="Q511" s="273"/>
      <c r="R511" s="273"/>
      <c r="U511" s="274"/>
      <c r="V511" s="274"/>
      <c r="W511" s="274"/>
      <c r="X511" s="274"/>
      <c r="Y511" s="274"/>
      <c r="Z511" s="274"/>
      <c r="AA511" s="274"/>
      <c r="AB511" s="274"/>
    </row>
    <row r="512" spans="1:28" s="99" customFormat="1" ht="18" customHeight="1">
      <c r="A512" s="134" t="s">
        <v>694</v>
      </c>
      <c r="B512" s="134"/>
      <c r="C512" s="134"/>
      <c r="D512" s="134"/>
      <c r="E512" s="134"/>
      <c r="F512" s="134"/>
      <c r="G512" s="134"/>
      <c r="H512" s="135">
        <v>0</v>
      </c>
      <c r="I512" s="135">
        <v>0</v>
      </c>
      <c r="K512" s="100"/>
      <c r="O512" s="101"/>
      <c r="P512" s="101"/>
      <c r="Q512" s="101"/>
      <c r="R512" s="101"/>
      <c r="U512" s="102"/>
      <c r="V512" s="102"/>
      <c r="W512" s="102"/>
      <c r="X512" s="102"/>
      <c r="Y512" s="102"/>
      <c r="Z512" s="102"/>
      <c r="AA512" s="102"/>
      <c r="AB512" s="102"/>
    </row>
    <row r="513" spans="1:28" s="99" customFormat="1" ht="18" customHeight="1">
      <c r="A513" s="134" t="s">
        <v>695</v>
      </c>
      <c r="B513" s="134"/>
      <c r="C513" s="134"/>
      <c r="D513" s="134"/>
      <c r="E513" s="134"/>
      <c r="F513" s="134"/>
      <c r="G513" s="134"/>
      <c r="H513" s="135">
        <v>0</v>
      </c>
      <c r="I513" s="135">
        <v>0</v>
      </c>
      <c r="K513" s="100"/>
      <c r="O513" s="101"/>
      <c r="P513" s="101"/>
      <c r="Q513" s="101"/>
      <c r="R513" s="101"/>
      <c r="U513" s="102"/>
      <c r="V513" s="102"/>
      <c r="W513" s="102"/>
      <c r="X513" s="102"/>
      <c r="Y513" s="102"/>
      <c r="Z513" s="102"/>
      <c r="AA513" s="102"/>
      <c r="AB513" s="102"/>
    </row>
    <row r="514" spans="1:28" s="99" customFormat="1" ht="18" customHeight="1">
      <c r="A514" s="134" t="s">
        <v>696</v>
      </c>
      <c r="B514" s="134"/>
      <c r="C514" s="134"/>
      <c r="D514" s="134"/>
      <c r="E514" s="134"/>
      <c r="F514" s="134"/>
      <c r="G514" s="134"/>
      <c r="H514" s="138">
        <f>++H511+H512-H513</f>
        <v>100000000000</v>
      </c>
      <c r="I514" s="138">
        <f>++I511+I512-I513</f>
        <v>100000000000</v>
      </c>
      <c r="K514" s="100"/>
      <c r="O514" s="101"/>
      <c r="P514" s="101"/>
      <c r="Q514" s="101"/>
      <c r="R514" s="101"/>
      <c r="U514" s="102"/>
      <c r="V514" s="102"/>
      <c r="W514" s="102"/>
      <c r="X514" s="102"/>
      <c r="Y514" s="102"/>
      <c r="Z514" s="102"/>
      <c r="AA514" s="102"/>
      <c r="AB514" s="102"/>
    </row>
    <row r="515" spans="1:28" s="99" customFormat="1" ht="18" customHeight="1">
      <c r="A515" s="134" t="s">
        <v>697</v>
      </c>
      <c r="B515" s="134"/>
      <c r="C515" s="134"/>
      <c r="D515" s="134"/>
      <c r="E515" s="134"/>
      <c r="F515" s="134"/>
      <c r="G515" s="134"/>
      <c r="H515" s="135">
        <v>0</v>
      </c>
      <c r="I515" s="135">
        <v>20000000000</v>
      </c>
      <c r="K515" s="100"/>
      <c r="O515" s="101"/>
      <c r="P515" s="101"/>
      <c r="Q515" s="101"/>
      <c r="R515" s="101"/>
      <c r="U515" s="102"/>
      <c r="V515" s="102"/>
      <c r="W515" s="102"/>
      <c r="X515" s="102"/>
      <c r="Y515" s="102"/>
      <c r="Z515" s="102"/>
      <c r="AA515" s="102"/>
      <c r="AB515" s="102"/>
    </row>
    <row r="516" spans="1:28" s="99" customFormat="1" ht="18" customHeight="1">
      <c r="A516" s="134" t="s">
        <v>698</v>
      </c>
      <c r="B516" s="134"/>
      <c r="C516" s="134"/>
      <c r="D516" s="134"/>
      <c r="E516" s="134"/>
      <c r="F516" s="134"/>
      <c r="G516" s="134"/>
      <c r="H516" s="120" t="s">
        <v>516</v>
      </c>
      <c r="I516" s="120" t="s">
        <v>354</v>
      </c>
      <c r="K516" s="100"/>
      <c r="O516" s="101"/>
      <c r="P516" s="101"/>
      <c r="Q516" s="101"/>
      <c r="R516" s="101"/>
      <c r="U516" s="102"/>
      <c r="V516" s="102"/>
      <c r="W516" s="102"/>
      <c r="X516" s="102"/>
      <c r="Y516" s="102"/>
      <c r="Z516" s="102"/>
      <c r="AA516" s="102"/>
      <c r="AB516" s="102"/>
    </row>
    <row r="517" spans="1:28" s="99" customFormat="1" ht="18" customHeight="1">
      <c r="A517" s="133" t="s">
        <v>699</v>
      </c>
      <c r="B517" s="134"/>
      <c r="C517" s="134"/>
      <c r="D517" s="134"/>
      <c r="E517" s="134"/>
      <c r="F517" s="294" t="s">
        <v>700</v>
      </c>
      <c r="G517" s="134"/>
      <c r="H517" s="135">
        <v>10000000</v>
      </c>
      <c r="I517" s="135">
        <v>10000000</v>
      </c>
      <c r="K517" s="100"/>
      <c r="O517" s="101"/>
      <c r="P517" s="101"/>
      <c r="Q517" s="101"/>
      <c r="R517" s="101"/>
      <c r="U517" s="102"/>
      <c r="V517" s="102"/>
      <c r="W517" s="102"/>
      <c r="X517" s="102"/>
      <c r="Y517" s="102"/>
      <c r="Z517" s="102"/>
      <c r="AA517" s="102"/>
      <c r="AB517" s="102"/>
    </row>
    <row r="518" spans="1:28" s="99" customFormat="1" ht="18" customHeight="1">
      <c r="A518" s="133" t="s">
        <v>701</v>
      </c>
      <c r="B518" s="134"/>
      <c r="C518" s="134"/>
      <c r="D518" s="134"/>
      <c r="E518" s="134"/>
      <c r="F518" s="294" t="s">
        <v>700</v>
      </c>
      <c r="G518" s="134"/>
      <c r="H518" s="135">
        <v>10000000</v>
      </c>
      <c r="I518" s="135">
        <v>10000000</v>
      </c>
      <c r="K518" s="100"/>
      <c r="O518" s="101"/>
      <c r="P518" s="101"/>
      <c r="Q518" s="101"/>
      <c r="R518" s="101"/>
      <c r="U518" s="102"/>
      <c r="V518" s="102"/>
      <c r="W518" s="102"/>
      <c r="X518" s="102"/>
      <c r="Y518" s="102"/>
      <c r="Z518" s="102"/>
      <c r="AA518" s="102"/>
      <c r="AB518" s="102"/>
    </row>
    <row r="519" spans="1:28" s="99" customFormat="1" ht="18" customHeight="1">
      <c r="A519" s="134" t="s">
        <v>702</v>
      </c>
      <c r="B519" s="134"/>
      <c r="C519" s="134"/>
      <c r="D519" s="134"/>
      <c r="E519" s="134"/>
      <c r="F519" s="294" t="s">
        <v>700</v>
      </c>
      <c r="G519" s="134"/>
      <c r="H519" s="135">
        <v>10000000</v>
      </c>
      <c r="I519" s="135">
        <v>10000000</v>
      </c>
      <c r="K519" s="100"/>
      <c r="O519" s="101"/>
      <c r="P519" s="101"/>
      <c r="Q519" s="101"/>
      <c r="R519" s="101"/>
      <c r="U519" s="102"/>
      <c r="V519" s="102"/>
      <c r="W519" s="102"/>
      <c r="X519" s="102"/>
      <c r="Y519" s="102"/>
      <c r="Z519" s="102"/>
      <c r="AA519" s="102"/>
      <c r="AB519" s="102"/>
    </row>
    <row r="520" spans="1:28" s="99" customFormat="1" ht="18" customHeight="1">
      <c r="A520" s="134" t="s">
        <v>703</v>
      </c>
      <c r="B520" s="134"/>
      <c r="C520" s="134"/>
      <c r="D520" s="134"/>
      <c r="E520" s="134"/>
      <c r="F520" s="134"/>
      <c r="G520" s="134"/>
      <c r="H520" s="135">
        <v>0</v>
      </c>
      <c r="I520" s="135">
        <v>0</v>
      </c>
      <c r="K520" s="100"/>
      <c r="O520" s="101"/>
      <c r="P520" s="101"/>
      <c r="Q520" s="101"/>
      <c r="R520" s="101"/>
      <c r="U520" s="102"/>
      <c r="V520" s="102"/>
      <c r="W520" s="102"/>
      <c r="X520" s="102"/>
      <c r="Y520" s="102"/>
      <c r="Z520" s="102"/>
      <c r="AA520" s="102"/>
      <c r="AB520" s="102"/>
    </row>
    <row r="521" spans="1:28" s="99" customFormat="1" ht="18" customHeight="1">
      <c r="A521" s="133" t="s">
        <v>704</v>
      </c>
      <c r="B521" s="134"/>
      <c r="C521" s="134"/>
      <c r="D521" s="134"/>
      <c r="E521" s="134"/>
      <c r="F521" s="134"/>
      <c r="G521" s="134"/>
      <c r="H521" s="135">
        <v>0</v>
      </c>
      <c r="I521" s="135">
        <v>0</v>
      </c>
      <c r="K521" s="100"/>
      <c r="O521" s="101"/>
      <c r="P521" s="101"/>
      <c r="Q521" s="101"/>
      <c r="R521" s="101"/>
      <c r="U521" s="102"/>
      <c r="V521" s="102"/>
      <c r="W521" s="102"/>
      <c r="X521" s="102"/>
      <c r="Y521" s="102"/>
      <c r="Z521" s="102"/>
      <c r="AA521" s="102"/>
      <c r="AB521" s="102"/>
    </row>
    <row r="522" spans="1:28" s="99" customFormat="1" ht="18" customHeight="1">
      <c r="A522" s="134" t="s">
        <v>702</v>
      </c>
      <c r="B522" s="134"/>
      <c r="C522" s="134"/>
      <c r="D522" s="134"/>
      <c r="E522" s="134"/>
      <c r="F522" s="134"/>
      <c r="G522" s="134"/>
      <c r="H522" s="135">
        <v>0</v>
      </c>
      <c r="I522" s="135">
        <v>0</v>
      </c>
      <c r="K522" s="100"/>
      <c r="O522" s="101"/>
      <c r="P522" s="101"/>
      <c r="Q522" s="101"/>
      <c r="R522" s="101"/>
      <c r="U522" s="102"/>
      <c r="V522" s="102"/>
      <c r="W522" s="102"/>
      <c r="X522" s="102"/>
      <c r="Y522" s="102"/>
      <c r="Z522" s="102"/>
      <c r="AA522" s="102"/>
      <c r="AB522" s="102"/>
    </row>
    <row r="523" spans="1:28" s="99" customFormat="1" ht="18" customHeight="1">
      <c r="A523" s="134" t="s">
        <v>703</v>
      </c>
      <c r="B523" s="134"/>
      <c r="C523" s="134"/>
      <c r="D523" s="134"/>
      <c r="E523" s="134"/>
      <c r="F523" s="134"/>
      <c r="G523" s="134"/>
      <c r="H523" s="135">
        <v>0</v>
      </c>
      <c r="I523" s="135">
        <v>0</v>
      </c>
      <c r="K523" s="100"/>
      <c r="O523" s="101"/>
      <c r="P523" s="101"/>
      <c r="Q523" s="101"/>
      <c r="R523" s="101"/>
      <c r="U523" s="102"/>
      <c r="V523" s="102"/>
      <c r="W523" s="102"/>
      <c r="X523" s="102"/>
      <c r="Y523" s="102"/>
      <c r="Z523" s="102"/>
      <c r="AA523" s="102"/>
      <c r="AB523" s="102"/>
    </row>
    <row r="524" spans="1:28" s="99" customFormat="1" ht="18" customHeight="1">
      <c r="A524" s="133" t="s">
        <v>705</v>
      </c>
      <c r="B524" s="134"/>
      <c r="C524" s="134"/>
      <c r="D524" s="134"/>
      <c r="E524" s="134"/>
      <c r="F524" s="294" t="s">
        <v>700</v>
      </c>
      <c r="G524" s="134"/>
      <c r="H524" s="135">
        <v>10000000</v>
      </c>
      <c r="I524" s="135">
        <v>10000000</v>
      </c>
      <c r="K524" s="100"/>
      <c r="O524" s="101"/>
      <c r="P524" s="101"/>
      <c r="Q524" s="101"/>
      <c r="R524" s="101"/>
      <c r="U524" s="102"/>
      <c r="V524" s="102"/>
      <c r="W524" s="102"/>
      <c r="X524" s="102"/>
      <c r="Y524" s="102"/>
      <c r="Z524" s="102"/>
      <c r="AA524" s="102"/>
      <c r="AB524" s="102"/>
    </row>
    <row r="525" spans="1:28" s="99" customFormat="1" ht="18" customHeight="1">
      <c r="A525" s="134" t="s">
        <v>702</v>
      </c>
      <c r="B525" s="134"/>
      <c r="C525" s="134"/>
      <c r="D525" s="134"/>
      <c r="E525" s="134"/>
      <c r="F525" s="294" t="s">
        <v>700</v>
      </c>
      <c r="G525" s="134"/>
      <c r="H525" s="135">
        <v>10000000</v>
      </c>
      <c r="I525" s="135">
        <v>10000000</v>
      </c>
      <c r="K525" s="100"/>
      <c r="O525" s="101"/>
      <c r="P525" s="101"/>
      <c r="Q525" s="101"/>
      <c r="R525" s="101"/>
      <c r="U525" s="102"/>
      <c r="V525" s="102"/>
      <c r="W525" s="102"/>
      <c r="X525" s="102"/>
      <c r="Y525" s="102"/>
      <c r="Z525" s="102"/>
      <c r="AA525" s="102"/>
      <c r="AB525" s="102"/>
    </row>
    <row r="526" spans="1:28" s="99" customFormat="1" ht="18" customHeight="1">
      <c r="A526" s="134" t="s">
        <v>703</v>
      </c>
      <c r="B526" s="134"/>
      <c r="C526" s="134"/>
      <c r="D526" s="134"/>
      <c r="E526" s="134"/>
      <c r="F526" s="134"/>
      <c r="G526" s="134"/>
      <c r="H526" s="135">
        <v>0</v>
      </c>
      <c r="I526" s="135">
        <v>0</v>
      </c>
      <c r="K526" s="100"/>
      <c r="O526" s="101"/>
      <c r="P526" s="101"/>
      <c r="Q526" s="101"/>
      <c r="R526" s="101"/>
      <c r="U526" s="102"/>
      <c r="V526" s="102"/>
      <c r="W526" s="102"/>
      <c r="X526" s="102"/>
      <c r="Y526" s="102"/>
      <c r="Z526" s="102"/>
      <c r="AA526" s="102"/>
      <c r="AB526" s="102"/>
    </row>
    <row r="527" spans="1:28" s="99" customFormat="1" ht="18" customHeight="1">
      <c r="A527" s="134" t="s">
        <v>706</v>
      </c>
      <c r="B527" s="134"/>
      <c r="C527" s="134"/>
      <c r="D527" s="134"/>
      <c r="E527" s="134"/>
      <c r="F527" s="134"/>
      <c r="G527" s="134"/>
      <c r="H527" s="135">
        <v>0</v>
      </c>
      <c r="I527" s="135">
        <v>0</v>
      </c>
      <c r="K527" s="100"/>
      <c r="O527" s="101"/>
      <c r="P527" s="101"/>
      <c r="Q527" s="101"/>
      <c r="R527" s="101"/>
      <c r="U527" s="102"/>
      <c r="V527" s="102"/>
      <c r="W527" s="102"/>
      <c r="X527" s="102"/>
      <c r="Y527" s="102"/>
      <c r="Z527" s="102"/>
      <c r="AA527" s="102"/>
      <c r="AB527" s="102"/>
    </row>
    <row r="528" spans="1:28" s="99" customFormat="1" ht="18" customHeight="1">
      <c r="A528" s="134" t="s">
        <v>707</v>
      </c>
      <c r="B528" s="134"/>
      <c r="C528" s="134"/>
      <c r="D528" s="134"/>
      <c r="E528" s="134"/>
      <c r="F528" s="134"/>
      <c r="G528" s="134"/>
      <c r="H528" s="120" t="s">
        <v>516</v>
      </c>
      <c r="I528" s="120" t="s">
        <v>354</v>
      </c>
      <c r="K528" s="100"/>
      <c r="O528" s="101"/>
      <c r="P528" s="101"/>
      <c r="Q528" s="101"/>
      <c r="R528" s="101"/>
      <c r="U528" s="102"/>
      <c r="V528" s="102"/>
      <c r="W528" s="102"/>
      <c r="X528" s="102"/>
      <c r="Y528" s="102"/>
      <c r="Z528" s="102"/>
      <c r="AA528" s="102"/>
      <c r="AB528" s="102"/>
    </row>
    <row r="529" spans="1:28" s="99" customFormat="1" ht="18" customHeight="1">
      <c r="A529" s="134" t="s">
        <v>708</v>
      </c>
      <c r="B529" s="134"/>
      <c r="C529" s="134"/>
      <c r="D529" s="134"/>
      <c r="E529" s="134"/>
      <c r="F529" s="134"/>
      <c r="G529" s="134"/>
      <c r="H529" s="135">
        <v>0</v>
      </c>
      <c r="I529" s="135">
        <v>20000000000</v>
      </c>
      <c r="K529" s="100"/>
      <c r="O529" s="101"/>
      <c r="P529" s="101"/>
      <c r="Q529" s="101"/>
      <c r="R529" s="101"/>
      <c r="U529" s="102"/>
      <c r="V529" s="102"/>
      <c r="W529" s="102"/>
      <c r="X529" s="102"/>
      <c r="Y529" s="102"/>
      <c r="Z529" s="102"/>
      <c r="AA529" s="102"/>
      <c r="AB529" s="102"/>
    </row>
    <row r="530" spans="1:28" s="99" customFormat="1" ht="32.25" customHeight="1">
      <c r="A530" s="413" t="s">
        <v>709</v>
      </c>
      <c r="B530" s="414"/>
      <c r="C530" s="414"/>
      <c r="D530" s="414"/>
      <c r="E530" s="414"/>
      <c r="F530" s="414"/>
      <c r="G530" s="414"/>
      <c r="H530" s="414"/>
      <c r="I530" s="414"/>
      <c r="K530" s="100"/>
      <c r="O530" s="101"/>
      <c r="P530" s="101"/>
      <c r="Q530" s="101"/>
      <c r="R530" s="101"/>
      <c r="U530" s="102"/>
      <c r="V530" s="102"/>
      <c r="W530" s="102"/>
      <c r="X530" s="102"/>
      <c r="Y530" s="102"/>
      <c r="Z530" s="102"/>
      <c r="AA530" s="102"/>
      <c r="AB530" s="102"/>
    </row>
    <row r="531" spans="1:28" s="99" customFormat="1" ht="33" customHeight="1">
      <c r="A531" s="413" t="s">
        <v>710</v>
      </c>
      <c r="B531" s="413"/>
      <c r="C531" s="413"/>
      <c r="D531" s="413"/>
      <c r="E531" s="413"/>
      <c r="F531" s="413"/>
      <c r="G531" s="413"/>
      <c r="H531" s="413"/>
      <c r="I531" s="413"/>
      <c r="K531" s="100"/>
      <c r="O531" s="101"/>
      <c r="P531" s="101"/>
      <c r="Q531" s="101"/>
      <c r="R531" s="101"/>
      <c r="U531" s="102"/>
      <c r="V531" s="102"/>
      <c r="W531" s="102"/>
      <c r="X531" s="102"/>
      <c r="Y531" s="102"/>
      <c r="Z531" s="102"/>
      <c r="AA531" s="102"/>
      <c r="AB531" s="102"/>
    </row>
    <row r="532" spans="1:28" s="99" customFormat="1" ht="18" customHeight="1">
      <c r="A532" s="134" t="s">
        <v>711</v>
      </c>
      <c r="B532" s="134"/>
      <c r="C532" s="134"/>
      <c r="D532" s="134"/>
      <c r="E532" s="134"/>
      <c r="F532" s="134"/>
      <c r="G532" s="134"/>
      <c r="H532" s="295">
        <f>SUM(H533:H533)</f>
        <v>23626337308</v>
      </c>
      <c r="I532" s="295">
        <f>SUM(I533:I533)</f>
        <v>22228444713</v>
      </c>
      <c r="K532" s="100"/>
      <c r="O532" s="101"/>
      <c r="P532" s="101"/>
      <c r="Q532" s="101"/>
      <c r="R532" s="101"/>
      <c r="U532" s="102"/>
      <c r="V532" s="102"/>
      <c r="W532" s="102"/>
      <c r="X532" s="102"/>
      <c r="Y532" s="102"/>
      <c r="Z532" s="102"/>
      <c r="AA532" s="102"/>
      <c r="AB532" s="102"/>
    </row>
    <row r="533" spans="1:28" s="99" customFormat="1" ht="18" customHeight="1">
      <c r="A533" s="133" t="s">
        <v>712</v>
      </c>
      <c r="B533" s="134"/>
      <c r="C533" s="134"/>
      <c r="D533" s="134"/>
      <c r="E533" s="134"/>
      <c r="F533" s="134"/>
      <c r="G533" s="134"/>
      <c r="H533" s="135">
        <f>22228444713+1397892595</f>
        <v>23626337308</v>
      </c>
      <c r="I533" s="135">
        <v>22228444713</v>
      </c>
      <c r="K533" s="100"/>
      <c r="O533" s="101"/>
      <c r="P533" s="101"/>
      <c r="Q533" s="101"/>
      <c r="R533" s="101"/>
      <c r="U533" s="102"/>
      <c r="V533" s="102"/>
      <c r="W533" s="102"/>
      <c r="X533" s="102"/>
      <c r="Y533" s="102"/>
      <c r="Z533" s="102"/>
      <c r="AA533" s="102"/>
      <c r="AB533" s="102"/>
    </row>
    <row r="534" spans="1:28" s="99" customFormat="1" ht="18" customHeight="1">
      <c r="A534" s="133" t="s">
        <v>713</v>
      </c>
      <c r="B534" s="134"/>
      <c r="C534" s="134"/>
      <c r="D534" s="134"/>
      <c r="E534" s="134"/>
      <c r="F534" s="134"/>
      <c r="G534" s="134"/>
      <c r="H534" s="135">
        <v>0</v>
      </c>
      <c r="I534" s="135">
        <v>0</v>
      </c>
      <c r="K534" s="100"/>
      <c r="O534" s="101"/>
      <c r="P534" s="101"/>
      <c r="Q534" s="101"/>
      <c r="R534" s="101"/>
      <c r="U534" s="102"/>
      <c r="V534" s="102"/>
      <c r="W534" s="102"/>
      <c r="X534" s="102"/>
      <c r="Y534" s="102"/>
      <c r="Z534" s="102"/>
      <c r="AA534" s="102"/>
      <c r="AB534" s="102"/>
    </row>
    <row r="535" spans="1:28" s="99" customFormat="1" ht="18" customHeight="1">
      <c r="A535" s="134" t="s">
        <v>714</v>
      </c>
      <c r="B535" s="134"/>
      <c r="C535" s="134"/>
      <c r="D535" s="134"/>
      <c r="E535" s="134"/>
      <c r="F535" s="134"/>
      <c r="G535" s="134"/>
      <c r="H535" s="169"/>
      <c r="I535" s="169"/>
      <c r="K535" s="100"/>
      <c r="O535" s="101"/>
      <c r="P535" s="101"/>
      <c r="Q535" s="101"/>
      <c r="R535" s="101"/>
      <c r="U535" s="102"/>
      <c r="V535" s="102"/>
      <c r="W535" s="102"/>
      <c r="X535" s="102"/>
      <c r="Y535" s="102"/>
      <c r="Z535" s="102"/>
      <c r="AA535" s="102"/>
      <c r="AB535" s="102"/>
    </row>
    <row r="536" spans="1:28" s="99" customFormat="1" ht="24" customHeight="1">
      <c r="A536" s="352" t="s">
        <v>715</v>
      </c>
      <c r="B536" s="352"/>
      <c r="C536" s="352"/>
      <c r="D536" s="352"/>
      <c r="E536" s="352"/>
      <c r="F536" s="352"/>
      <c r="G536" s="352"/>
      <c r="H536" s="352"/>
      <c r="I536" s="352"/>
      <c r="K536" s="100"/>
      <c r="O536" s="101"/>
      <c r="P536" s="101"/>
      <c r="Q536" s="101"/>
      <c r="R536" s="101"/>
      <c r="U536" s="102"/>
      <c r="V536" s="102"/>
      <c r="W536" s="102"/>
      <c r="X536" s="102"/>
      <c r="Y536" s="102"/>
      <c r="Z536" s="102"/>
      <c r="AA536" s="102"/>
      <c r="AB536" s="102"/>
    </row>
    <row r="537" spans="1:11" s="112" customFormat="1" ht="21" customHeight="1">
      <c r="A537" s="349" t="s">
        <v>716</v>
      </c>
      <c r="B537" s="349"/>
      <c r="C537" s="349"/>
      <c r="D537" s="349"/>
      <c r="E537" s="349"/>
      <c r="F537" s="349"/>
      <c r="G537" s="349"/>
      <c r="H537" s="120" t="s">
        <v>353</v>
      </c>
      <c r="I537" s="120" t="s">
        <v>354</v>
      </c>
      <c r="J537" s="111"/>
      <c r="K537" s="111"/>
    </row>
    <row r="538" spans="1:11" s="112" customFormat="1" ht="20.25" customHeight="1">
      <c r="A538" s="349" t="s">
        <v>717</v>
      </c>
      <c r="B538" s="349"/>
      <c r="C538" s="349"/>
      <c r="D538" s="349"/>
      <c r="E538" s="349"/>
      <c r="F538" s="349"/>
      <c r="G538" s="349"/>
      <c r="H538" s="120" t="s">
        <v>353</v>
      </c>
      <c r="I538" s="120" t="s">
        <v>354</v>
      </c>
      <c r="J538" s="111"/>
      <c r="K538" s="111"/>
    </row>
    <row r="539" spans="1:11" s="112" customFormat="1" ht="21" customHeight="1">
      <c r="A539" s="349" t="s">
        <v>718</v>
      </c>
      <c r="B539" s="349"/>
      <c r="C539" s="349"/>
      <c r="D539" s="349"/>
      <c r="E539" s="349"/>
      <c r="F539" s="349"/>
      <c r="G539" s="349"/>
      <c r="H539" s="120" t="s">
        <v>353</v>
      </c>
      <c r="I539" s="120" t="s">
        <v>354</v>
      </c>
      <c r="J539" s="111"/>
      <c r="K539" s="111"/>
    </row>
    <row r="540" spans="1:11" s="112" customFormat="1" ht="18" customHeight="1">
      <c r="A540" s="331" t="s">
        <v>719</v>
      </c>
      <c r="B540" s="329"/>
      <c r="C540" s="329"/>
      <c r="D540" s="329"/>
      <c r="E540" s="329"/>
      <c r="F540" s="329"/>
      <c r="G540" s="329"/>
      <c r="H540" s="250">
        <v>0</v>
      </c>
      <c r="I540" s="250">
        <v>0</v>
      </c>
      <c r="J540" s="111"/>
      <c r="K540" s="111"/>
    </row>
    <row r="541" spans="1:11" s="112" customFormat="1" ht="18" customHeight="1">
      <c r="A541" s="331" t="s">
        <v>720</v>
      </c>
      <c r="B541" s="329"/>
      <c r="C541" s="329"/>
      <c r="D541" s="329"/>
      <c r="E541" s="329"/>
      <c r="F541" s="329"/>
      <c r="G541" s="329"/>
      <c r="H541" s="250">
        <v>0</v>
      </c>
      <c r="I541" s="250">
        <v>0</v>
      </c>
      <c r="J541" s="111"/>
      <c r="K541" s="111"/>
    </row>
    <row r="542" spans="1:11" s="112" customFormat="1" ht="18" customHeight="1">
      <c r="A542" s="331" t="s">
        <v>721</v>
      </c>
      <c r="B542" s="329"/>
      <c r="C542" s="329"/>
      <c r="D542" s="329"/>
      <c r="E542" s="329"/>
      <c r="F542" s="329"/>
      <c r="G542" s="329"/>
      <c r="H542" s="250">
        <v>0</v>
      </c>
      <c r="I542" s="250">
        <v>0</v>
      </c>
      <c r="J542" s="111"/>
      <c r="K542" s="111"/>
    </row>
    <row r="543" spans="1:11" s="112" customFormat="1" ht="18" customHeight="1">
      <c r="A543" s="349" t="s">
        <v>722</v>
      </c>
      <c r="B543" s="349"/>
      <c r="C543" s="349"/>
      <c r="D543" s="349"/>
      <c r="E543" s="349"/>
      <c r="F543" s="349"/>
      <c r="G543" s="349"/>
      <c r="H543" s="120" t="s">
        <v>353</v>
      </c>
      <c r="I543" s="120" t="s">
        <v>354</v>
      </c>
      <c r="J543" s="111"/>
      <c r="K543" s="111"/>
    </row>
    <row r="544" spans="1:11" s="112" customFormat="1" ht="18" customHeight="1">
      <c r="A544" s="329" t="s">
        <v>723</v>
      </c>
      <c r="B544" s="329"/>
      <c r="C544" s="329"/>
      <c r="D544" s="329"/>
      <c r="E544" s="329"/>
      <c r="F544" s="329"/>
      <c r="G544" s="329"/>
      <c r="H544" s="250">
        <v>0</v>
      </c>
      <c r="I544" s="250">
        <v>0</v>
      </c>
      <c r="J544" s="111"/>
      <c r="K544" s="111"/>
    </row>
    <row r="545" spans="1:11" s="112" customFormat="1" ht="18" customHeight="1">
      <c r="A545" s="329" t="s">
        <v>724</v>
      </c>
      <c r="B545" s="329"/>
      <c r="C545" s="329"/>
      <c r="D545" s="329"/>
      <c r="E545" s="329"/>
      <c r="F545" s="329"/>
      <c r="G545" s="329"/>
      <c r="H545" s="250"/>
      <c r="I545" s="250">
        <v>42075481000</v>
      </c>
      <c r="J545" s="111"/>
      <c r="K545" s="111"/>
    </row>
    <row r="546" spans="1:11" s="112" customFormat="1" ht="18" customHeight="1">
      <c r="A546" s="329" t="s">
        <v>725</v>
      </c>
      <c r="B546" s="329"/>
      <c r="C546" s="329"/>
      <c r="D546" s="329"/>
      <c r="E546" s="329"/>
      <c r="F546" s="329"/>
      <c r="G546" s="329"/>
      <c r="H546" s="250">
        <v>0</v>
      </c>
      <c r="I546" s="250">
        <v>0</v>
      </c>
      <c r="J546" s="111"/>
      <c r="K546" s="111"/>
    </row>
    <row r="547" spans="1:11" s="112" customFormat="1" ht="18" customHeight="1">
      <c r="A547" s="329" t="s">
        <v>726</v>
      </c>
      <c r="B547" s="329"/>
      <c r="C547" s="329"/>
      <c r="D547" s="329"/>
      <c r="E547" s="329"/>
      <c r="F547" s="329"/>
      <c r="G547" s="329"/>
      <c r="H547" s="250">
        <v>0</v>
      </c>
      <c r="I547" s="250">
        <v>0</v>
      </c>
      <c r="J547" s="111"/>
      <c r="K547" s="111"/>
    </row>
    <row r="548" spans="1:11" s="112" customFormat="1" ht="18" customHeight="1">
      <c r="A548" s="329" t="s">
        <v>727</v>
      </c>
      <c r="B548" s="329"/>
      <c r="C548" s="329"/>
      <c r="D548" s="329"/>
      <c r="E548" s="329"/>
      <c r="F548" s="329"/>
      <c r="G548" s="329"/>
      <c r="H548" s="250">
        <v>0</v>
      </c>
      <c r="I548" s="250">
        <v>0</v>
      </c>
      <c r="J548" s="111"/>
      <c r="K548" s="111"/>
    </row>
    <row r="549" spans="1:11" s="112" customFormat="1" ht="18" customHeight="1">
      <c r="A549" s="329" t="s">
        <v>728</v>
      </c>
      <c r="B549" s="329"/>
      <c r="C549" s="329"/>
      <c r="D549" s="329"/>
      <c r="E549" s="329"/>
      <c r="F549" s="329"/>
      <c r="G549" s="329"/>
      <c r="H549" s="250">
        <v>0</v>
      </c>
      <c r="I549" s="250">
        <v>0</v>
      </c>
      <c r="J549" s="111"/>
      <c r="K549" s="111"/>
    </row>
    <row r="550" spans="1:11" s="112" customFormat="1" ht="18" customHeight="1">
      <c r="A550" s="349" t="s">
        <v>729</v>
      </c>
      <c r="B550" s="349"/>
      <c r="C550" s="349"/>
      <c r="D550" s="349"/>
      <c r="E550" s="349"/>
      <c r="F550" s="349"/>
      <c r="G550" s="349"/>
      <c r="H550" s="349"/>
      <c r="I550" s="349"/>
      <c r="J550" s="111"/>
      <c r="K550" s="111"/>
    </row>
    <row r="551" spans="1:28" s="99" customFormat="1" ht="18" customHeight="1">
      <c r="A551" s="140" t="s">
        <v>730</v>
      </c>
      <c r="B551" s="134"/>
      <c r="C551" s="134"/>
      <c r="D551" s="134"/>
      <c r="E551" s="134"/>
      <c r="F551" s="134"/>
      <c r="G551" s="134"/>
      <c r="H551" s="169"/>
      <c r="I551" s="169"/>
      <c r="K551" s="100"/>
      <c r="O551" s="101"/>
      <c r="P551" s="101"/>
      <c r="Q551" s="101"/>
      <c r="R551" s="101"/>
      <c r="U551" s="102"/>
      <c r="V551" s="102"/>
      <c r="W551" s="102"/>
      <c r="X551" s="102"/>
      <c r="Y551" s="102"/>
      <c r="Z551" s="102"/>
      <c r="AA551" s="102"/>
      <c r="AB551" s="102"/>
    </row>
    <row r="552" spans="1:28" s="99" customFormat="1" ht="12.75" customHeight="1">
      <c r="A552" s="134"/>
      <c r="B552" s="134"/>
      <c r="C552" s="134"/>
      <c r="D552" s="134"/>
      <c r="E552" s="134"/>
      <c r="F552" s="134"/>
      <c r="G552" s="134"/>
      <c r="H552" s="415" t="s">
        <v>731</v>
      </c>
      <c r="I552" s="415"/>
      <c r="K552" s="100"/>
      <c r="O552" s="101"/>
      <c r="P552" s="101"/>
      <c r="Q552" s="101"/>
      <c r="R552" s="101"/>
      <c r="U552" s="102"/>
      <c r="V552" s="102"/>
      <c r="W552" s="102"/>
      <c r="X552" s="102"/>
      <c r="Y552" s="102"/>
      <c r="Z552" s="102"/>
      <c r="AA552" s="102"/>
      <c r="AB552" s="102"/>
    </row>
    <row r="553" spans="1:28" s="99" customFormat="1" ht="12.75" customHeight="1">
      <c r="A553" s="134"/>
      <c r="B553" s="134"/>
      <c r="C553" s="134"/>
      <c r="D553" s="134"/>
      <c r="E553" s="134"/>
      <c r="F553" s="134"/>
      <c r="G553" s="134"/>
      <c r="H553" s="120" t="s">
        <v>732</v>
      </c>
      <c r="I553" s="120" t="s">
        <v>733</v>
      </c>
      <c r="K553" s="100"/>
      <c r="O553" s="101"/>
      <c r="P553" s="101"/>
      <c r="Q553" s="101"/>
      <c r="R553" s="101"/>
      <c r="U553" s="102"/>
      <c r="V553" s="102"/>
      <c r="W553" s="102"/>
      <c r="X553" s="102"/>
      <c r="Y553" s="102"/>
      <c r="Z553" s="102"/>
      <c r="AA553" s="102"/>
      <c r="AB553" s="102"/>
    </row>
    <row r="554" spans="1:28" s="99" customFormat="1" ht="18" customHeight="1">
      <c r="A554" s="140" t="s">
        <v>734</v>
      </c>
      <c r="B554" s="137"/>
      <c r="C554" s="134"/>
      <c r="D554" s="134"/>
      <c r="E554" s="134"/>
      <c r="F554" s="134"/>
      <c r="G554" s="134"/>
      <c r="H554" s="168">
        <f>SUM(H555:H560)</f>
        <v>581356419033</v>
      </c>
      <c r="I554" s="168">
        <f>SUM(I555:I560)</f>
        <v>510646079353</v>
      </c>
      <c r="K554" s="100"/>
      <c r="O554" s="101"/>
      <c r="P554" s="101"/>
      <c r="Q554" s="101"/>
      <c r="R554" s="101"/>
      <c r="U554" s="102"/>
      <c r="V554" s="102"/>
      <c r="W554" s="102"/>
      <c r="X554" s="102"/>
      <c r="Y554" s="102"/>
      <c r="Z554" s="102"/>
      <c r="AA554" s="102"/>
      <c r="AB554" s="102"/>
    </row>
    <row r="555" spans="1:11" s="112" customFormat="1" ht="18" customHeight="1">
      <c r="A555" s="349" t="s">
        <v>735</v>
      </c>
      <c r="B555" s="349"/>
      <c r="C555" s="349"/>
      <c r="D555" s="349"/>
      <c r="E555" s="349"/>
      <c r="F555" s="349"/>
      <c r="G555" s="349"/>
      <c r="H555" s="250">
        <v>0</v>
      </c>
      <c r="I555" s="250">
        <v>0</v>
      </c>
      <c r="J555" s="111"/>
      <c r="K555" s="111"/>
    </row>
    <row r="556" spans="1:28" s="99" customFormat="1" ht="18" customHeight="1">
      <c r="A556" s="133" t="s">
        <v>736</v>
      </c>
      <c r="B556" s="134"/>
      <c r="C556" s="134"/>
      <c r="D556" s="134"/>
      <c r="E556" s="134"/>
      <c r="F556" s="134"/>
      <c r="G556" s="134"/>
      <c r="H556" s="135">
        <f>581356419033-H557</f>
        <v>570559300900</v>
      </c>
      <c r="I556" s="296">
        <f>+510646079353-I557</f>
        <v>498724196538</v>
      </c>
      <c r="J556" s="297"/>
      <c r="K556" s="100"/>
      <c r="O556" s="101"/>
      <c r="P556" s="101"/>
      <c r="Q556" s="101"/>
      <c r="R556" s="101"/>
      <c r="U556" s="102"/>
      <c r="V556" s="102"/>
      <c r="W556" s="102"/>
      <c r="X556" s="102"/>
      <c r="Y556" s="102"/>
      <c r="Z556" s="102"/>
      <c r="AA556" s="102"/>
      <c r="AB556" s="102"/>
    </row>
    <row r="557" spans="1:28" s="99" customFormat="1" ht="18" customHeight="1">
      <c r="A557" s="133" t="s">
        <v>737</v>
      </c>
      <c r="B557" s="134"/>
      <c r="C557" s="134"/>
      <c r="D557" s="134"/>
      <c r="E557" s="134"/>
      <c r="F557" s="134"/>
      <c r="G557" s="134"/>
      <c r="H557" s="135">
        <v>10797118133</v>
      </c>
      <c r="I557" s="296">
        <v>11921882815</v>
      </c>
      <c r="J557" s="139"/>
      <c r="K557" s="100"/>
      <c r="O557" s="101"/>
      <c r="P557" s="101"/>
      <c r="Q557" s="101"/>
      <c r="R557" s="101"/>
      <c r="U557" s="102"/>
      <c r="V557" s="102"/>
      <c r="W557" s="102"/>
      <c r="X557" s="102"/>
      <c r="Y557" s="102"/>
      <c r="Z557" s="102"/>
      <c r="AA557" s="102"/>
      <c r="AB557" s="102"/>
    </row>
    <row r="558" spans="1:28" s="99" customFormat="1" ht="18" customHeight="1">
      <c r="A558" s="133" t="s">
        <v>738</v>
      </c>
      <c r="B558" s="134"/>
      <c r="C558" s="134"/>
      <c r="D558" s="134"/>
      <c r="E558" s="134"/>
      <c r="F558" s="134"/>
      <c r="G558" s="134"/>
      <c r="H558" s="135">
        <v>0</v>
      </c>
      <c r="I558" s="135">
        <v>0</v>
      </c>
      <c r="J558" s="101"/>
      <c r="K558" s="100"/>
      <c r="O558" s="101"/>
      <c r="P558" s="101"/>
      <c r="Q558" s="101"/>
      <c r="R558" s="101"/>
      <c r="U558" s="102"/>
      <c r="V558" s="102"/>
      <c r="W558" s="102"/>
      <c r="X558" s="102"/>
      <c r="Y558" s="102"/>
      <c r="Z558" s="102"/>
      <c r="AA558" s="102"/>
      <c r="AB558" s="102"/>
    </row>
    <row r="559" spans="1:28" s="99" customFormat="1" ht="18" customHeight="1">
      <c r="A559" s="134" t="s">
        <v>739</v>
      </c>
      <c r="B559" s="134"/>
      <c r="C559" s="134"/>
      <c r="D559" s="134"/>
      <c r="E559" s="134"/>
      <c r="F559" s="134"/>
      <c r="G559" s="134"/>
      <c r="H559" s="135">
        <v>0</v>
      </c>
      <c r="I559" s="135">
        <v>0</v>
      </c>
      <c r="K559" s="100"/>
      <c r="O559" s="101"/>
      <c r="P559" s="101"/>
      <c r="Q559" s="101"/>
      <c r="R559" s="101"/>
      <c r="U559" s="102"/>
      <c r="V559" s="102"/>
      <c r="W559" s="102"/>
      <c r="X559" s="102"/>
      <c r="Y559" s="102"/>
      <c r="Z559" s="102"/>
      <c r="AA559" s="102"/>
      <c r="AB559" s="102"/>
    </row>
    <row r="560" spans="1:28" s="99" customFormat="1" ht="18" customHeight="1">
      <c r="A560" s="134" t="s">
        <v>740</v>
      </c>
      <c r="B560" s="134"/>
      <c r="C560" s="134"/>
      <c r="D560" s="134"/>
      <c r="E560" s="134"/>
      <c r="F560" s="134"/>
      <c r="G560" s="134"/>
      <c r="H560" s="135"/>
      <c r="I560" s="135"/>
      <c r="K560" s="100"/>
      <c r="O560" s="101"/>
      <c r="P560" s="101"/>
      <c r="Q560" s="101"/>
      <c r="R560" s="101"/>
      <c r="U560" s="102"/>
      <c r="V560" s="102"/>
      <c r="W560" s="102"/>
      <c r="X560" s="102"/>
      <c r="Y560" s="102"/>
      <c r="Z560" s="102"/>
      <c r="AA560" s="102"/>
      <c r="AB560" s="102"/>
    </row>
    <row r="561" spans="1:28" s="99" customFormat="1" ht="18" customHeight="1">
      <c r="A561" s="121" t="s">
        <v>741</v>
      </c>
      <c r="B561" s="144"/>
      <c r="C561" s="144"/>
      <c r="D561" s="144"/>
      <c r="E561" s="144"/>
      <c r="F561" s="144"/>
      <c r="G561" s="144"/>
      <c r="H561" s="138">
        <f>SUM(H562:H570)</f>
        <v>224651494171</v>
      </c>
      <c r="I561" s="138">
        <f>SUM(I562:I570)</f>
        <v>156865191620</v>
      </c>
      <c r="K561" s="100"/>
      <c r="O561" s="101"/>
      <c r="P561" s="101"/>
      <c r="Q561" s="101"/>
      <c r="R561" s="101"/>
      <c r="U561" s="102"/>
      <c r="V561" s="102"/>
      <c r="W561" s="102"/>
      <c r="X561" s="102"/>
      <c r="Y561" s="102"/>
      <c r="Z561" s="102"/>
      <c r="AA561" s="102"/>
      <c r="AB561" s="102"/>
    </row>
    <row r="562" spans="1:28" s="99" customFormat="1" ht="18" customHeight="1">
      <c r="A562" s="134" t="s">
        <v>742</v>
      </c>
      <c r="B562" s="134"/>
      <c r="C562" s="134"/>
      <c r="D562" s="134"/>
      <c r="E562" s="134"/>
      <c r="F562" s="134"/>
      <c r="G562" s="134"/>
      <c r="H562" s="135">
        <v>8267255789</v>
      </c>
      <c r="I562" s="135">
        <v>10128111903</v>
      </c>
      <c r="K562" s="100"/>
      <c r="O562" s="101"/>
      <c r="P562" s="101"/>
      <c r="Q562" s="101"/>
      <c r="R562" s="101"/>
      <c r="U562" s="102"/>
      <c r="V562" s="102"/>
      <c r="W562" s="102"/>
      <c r="X562" s="102"/>
      <c r="Y562" s="102"/>
      <c r="Z562" s="102"/>
      <c r="AA562" s="102"/>
      <c r="AB562" s="102"/>
    </row>
    <row r="563" spans="1:28" s="99" customFormat="1" ht="18" customHeight="1">
      <c r="A563" s="134" t="s">
        <v>743</v>
      </c>
      <c r="B563" s="134"/>
      <c r="C563" s="134"/>
      <c r="D563" s="134"/>
      <c r="E563" s="134"/>
      <c r="F563" s="134"/>
      <c r="G563" s="134"/>
      <c r="H563" s="135">
        <v>2750841524</v>
      </c>
      <c r="I563" s="135">
        <v>191180690</v>
      </c>
      <c r="K563" s="100"/>
      <c r="O563" s="101"/>
      <c r="P563" s="101"/>
      <c r="Q563" s="101"/>
      <c r="R563" s="101"/>
      <c r="U563" s="102"/>
      <c r="V563" s="102"/>
      <c r="W563" s="102"/>
      <c r="X563" s="102"/>
      <c r="Y563" s="102"/>
      <c r="Z563" s="102"/>
      <c r="AA563" s="102"/>
      <c r="AB563" s="102"/>
    </row>
    <row r="564" spans="1:28" s="99" customFormat="1" ht="18" customHeight="1">
      <c r="A564" s="134" t="s">
        <v>744</v>
      </c>
      <c r="B564" s="134"/>
      <c r="C564" s="134"/>
      <c r="D564" s="134"/>
      <c r="E564" s="134"/>
      <c r="F564" s="134"/>
      <c r="G564" s="134"/>
      <c r="H564" s="135"/>
      <c r="I564" s="135">
        <v>25135525</v>
      </c>
      <c r="K564" s="100"/>
      <c r="O564" s="101"/>
      <c r="P564" s="101"/>
      <c r="Q564" s="101"/>
      <c r="R564" s="101"/>
      <c r="U564" s="102"/>
      <c r="V564" s="102"/>
      <c r="W564" s="102"/>
      <c r="X564" s="102"/>
      <c r="Y564" s="102"/>
      <c r="Z564" s="102"/>
      <c r="AA564" s="102"/>
      <c r="AB564" s="102"/>
    </row>
    <row r="565" spans="1:28" s="99" customFormat="1" ht="18" customHeight="1">
      <c r="A565" s="134" t="s">
        <v>745</v>
      </c>
      <c r="B565" s="134"/>
      <c r="C565" s="134"/>
      <c r="D565" s="134"/>
      <c r="E565" s="134"/>
      <c r="F565" s="134"/>
      <c r="G565" s="134"/>
      <c r="H565" s="135">
        <v>4929914050</v>
      </c>
      <c r="I565" s="135">
        <v>14003642362</v>
      </c>
      <c r="K565" s="100"/>
      <c r="O565" s="101"/>
      <c r="P565" s="101"/>
      <c r="Q565" s="101"/>
      <c r="R565" s="101"/>
      <c r="U565" s="102"/>
      <c r="V565" s="102"/>
      <c r="W565" s="102"/>
      <c r="X565" s="102"/>
      <c r="Y565" s="102"/>
      <c r="Z565" s="102"/>
      <c r="AA565" s="102"/>
      <c r="AB565" s="102"/>
    </row>
    <row r="566" spans="1:28" s="99" customFormat="1" ht="18" customHeight="1">
      <c r="A566" s="134" t="s">
        <v>746</v>
      </c>
      <c r="B566" s="134"/>
      <c r="C566" s="134"/>
      <c r="D566" s="134"/>
      <c r="E566" s="134"/>
      <c r="F566" s="134"/>
      <c r="G566" s="134"/>
      <c r="H566" s="135">
        <v>5632808700</v>
      </c>
      <c r="I566" s="135">
        <v>157720000</v>
      </c>
      <c r="K566" s="100"/>
      <c r="O566" s="101"/>
      <c r="P566" s="101"/>
      <c r="Q566" s="101"/>
      <c r="R566" s="101"/>
      <c r="U566" s="102"/>
      <c r="V566" s="102"/>
      <c r="W566" s="102"/>
      <c r="X566" s="102"/>
      <c r="Y566" s="102"/>
      <c r="Z566" s="102"/>
      <c r="AA566" s="102"/>
      <c r="AB566" s="102"/>
    </row>
    <row r="567" spans="1:28" s="99" customFormat="1" ht="18" customHeight="1">
      <c r="A567" s="134" t="s">
        <v>747</v>
      </c>
      <c r="B567" s="134"/>
      <c r="C567" s="134"/>
      <c r="D567" s="134"/>
      <c r="E567" s="134"/>
      <c r="F567" s="134"/>
      <c r="G567" s="134"/>
      <c r="H567" s="135">
        <v>3780190000</v>
      </c>
      <c r="I567" s="135">
        <v>12333846845</v>
      </c>
      <c r="K567" s="100"/>
      <c r="O567" s="101"/>
      <c r="P567" s="101"/>
      <c r="Q567" s="101"/>
      <c r="R567" s="101"/>
      <c r="U567" s="102"/>
      <c r="V567" s="102"/>
      <c r="W567" s="102"/>
      <c r="X567" s="102"/>
      <c r="Y567" s="102"/>
      <c r="Z567" s="102"/>
      <c r="AA567" s="102"/>
      <c r="AB567" s="102"/>
    </row>
    <row r="568" spans="1:28" s="99" customFormat="1" ht="18" customHeight="1">
      <c r="A568" s="134" t="s">
        <v>748</v>
      </c>
      <c r="B568" s="134"/>
      <c r="C568" s="134"/>
      <c r="D568" s="134"/>
      <c r="E568" s="134"/>
      <c r="F568" s="134"/>
      <c r="G568" s="134"/>
      <c r="H568" s="135"/>
      <c r="I568" s="135"/>
      <c r="K568" s="100"/>
      <c r="O568" s="101"/>
      <c r="P568" s="101"/>
      <c r="Q568" s="101"/>
      <c r="R568" s="101"/>
      <c r="U568" s="102"/>
      <c r="V568" s="102"/>
      <c r="W568" s="102"/>
      <c r="X568" s="102"/>
      <c r="Y568" s="102"/>
      <c r="Z568" s="102"/>
      <c r="AA568" s="102"/>
      <c r="AB568" s="102"/>
    </row>
    <row r="569" spans="1:28" s="99" customFormat="1" ht="18" customHeight="1">
      <c r="A569" s="329" t="s">
        <v>749</v>
      </c>
      <c r="B569" s="329"/>
      <c r="C569" s="329"/>
      <c r="D569" s="329"/>
      <c r="E569" s="329"/>
      <c r="F569" s="134"/>
      <c r="G569" s="134"/>
      <c r="H569" s="135">
        <v>68000000000</v>
      </c>
      <c r="I569" s="135"/>
      <c r="K569" s="100"/>
      <c r="O569" s="101"/>
      <c r="P569" s="101"/>
      <c r="Q569" s="101"/>
      <c r="R569" s="101"/>
      <c r="U569" s="102"/>
      <c r="V569" s="102"/>
      <c r="W569" s="102"/>
      <c r="X569" s="102"/>
      <c r="Y569" s="102"/>
      <c r="Z569" s="102"/>
      <c r="AA569" s="102"/>
      <c r="AB569" s="102"/>
    </row>
    <row r="570" spans="1:28" s="99" customFormat="1" ht="18" customHeight="1">
      <c r="A570" s="134" t="s">
        <v>750</v>
      </c>
      <c r="B570" s="134"/>
      <c r="C570" s="134"/>
      <c r="D570" s="134"/>
      <c r="E570" s="134"/>
      <c r="F570" s="134"/>
      <c r="G570" s="134"/>
      <c r="H570" s="135">
        <v>131290484108</v>
      </c>
      <c r="I570" s="135">
        <v>120025554295</v>
      </c>
      <c r="K570" s="100"/>
      <c r="O570" s="101"/>
      <c r="P570" s="101"/>
      <c r="Q570" s="101"/>
      <c r="R570" s="101"/>
      <c r="U570" s="102"/>
      <c r="V570" s="102"/>
      <c r="W570" s="102"/>
      <c r="X570" s="102"/>
      <c r="Y570" s="102"/>
      <c r="Z570" s="102"/>
      <c r="AA570" s="102"/>
      <c r="AB570" s="102"/>
    </row>
    <row r="571" spans="1:28" s="99" customFormat="1" ht="18" customHeight="1">
      <c r="A571" s="349" t="s">
        <v>751</v>
      </c>
      <c r="B571" s="349"/>
      <c r="C571" s="349"/>
      <c r="D571" s="349"/>
      <c r="E571" s="134"/>
      <c r="F571" s="134"/>
      <c r="G571" s="134"/>
      <c r="H571" s="138">
        <f>SUM(H572:H575)</f>
        <v>369533144</v>
      </c>
      <c r="I571" s="138">
        <f>SUM(I572:I575)</f>
        <v>14138466872</v>
      </c>
      <c r="K571" s="100"/>
      <c r="O571" s="101"/>
      <c r="P571" s="101"/>
      <c r="Q571" s="101"/>
      <c r="R571" s="101"/>
      <c r="U571" s="102"/>
      <c r="V571" s="102"/>
      <c r="W571" s="102"/>
      <c r="X571" s="102"/>
      <c r="Y571" s="102"/>
      <c r="Z571" s="102"/>
      <c r="AA571" s="102"/>
      <c r="AB571" s="102"/>
    </row>
    <row r="572" spans="1:28" s="99" customFormat="1" ht="16.5" customHeight="1">
      <c r="A572" s="125" t="s">
        <v>752</v>
      </c>
      <c r="B572" s="134"/>
      <c r="C572" s="134"/>
      <c r="D572" s="134"/>
      <c r="E572" s="134"/>
      <c r="F572" s="134"/>
      <c r="G572" s="134"/>
      <c r="H572" s="135"/>
      <c r="I572" s="135"/>
      <c r="K572" s="100"/>
      <c r="O572" s="101"/>
      <c r="P572" s="101"/>
      <c r="Q572" s="101"/>
      <c r="R572" s="101"/>
      <c r="U572" s="102"/>
      <c r="V572" s="102"/>
      <c r="W572" s="102"/>
      <c r="X572" s="102"/>
      <c r="Y572" s="102"/>
      <c r="Z572" s="102"/>
      <c r="AA572" s="102"/>
      <c r="AB572" s="102"/>
    </row>
    <row r="573" spans="1:28" s="99" customFormat="1" ht="18" customHeight="1">
      <c r="A573" s="133" t="s">
        <v>753</v>
      </c>
      <c r="B573" s="137"/>
      <c r="C573" s="134"/>
      <c r="D573" s="134"/>
      <c r="E573" s="134"/>
      <c r="F573" s="134"/>
      <c r="G573" s="134"/>
      <c r="H573" s="135">
        <f>+369533144-H574</f>
        <v>270293144</v>
      </c>
      <c r="I573" s="296">
        <f>+14138466872-I574</f>
        <v>14119419253</v>
      </c>
      <c r="J573" s="139"/>
      <c r="K573" s="100"/>
      <c r="O573" s="101"/>
      <c r="P573" s="101"/>
      <c r="Q573" s="101"/>
      <c r="R573" s="101"/>
      <c r="U573" s="102"/>
      <c r="V573" s="102"/>
      <c r="W573" s="102"/>
      <c r="X573" s="102"/>
      <c r="Y573" s="102"/>
      <c r="Z573" s="102"/>
      <c r="AA573" s="102"/>
      <c r="AB573" s="102"/>
    </row>
    <row r="574" spans="1:28" s="99" customFormat="1" ht="18" customHeight="1">
      <c r="A574" s="133" t="s">
        <v>754</v>
      </c>
      <c r="B574" s="134"/>
      <c r="C574" s="134"/>
      <c r="D574" s="134"/>
      <c r="E574" s="134"/>
      <c r="F574" s="134"/>
      <c r="G574" s="134"/>
      <c r="H574" s="135">
        <v>99240000</v>
      </c>
      <c r="I574" s="296">
        <v>19047619</v>
      </c>
      <c r="K574" s="100"/>
      <c r="O574" s="101"/>
      <c r="P574" s="101"/>
      <c r="Q574" s="101"/>
      <c r="R574" s="101"/>
      <c r="U574" s="102"/>
      <c r="V574" s="102"/>
      <c r="W574" s="102"/>
      <c r="X574" s="102"/>
      <c r="Y574" s="102"/>
      <c r="Z574" s="102"/>
      <c r="AA574" s="102"/>
      <c r="AB574" s="102"/>
    </row>
    <row r="575" spans="1:28" s="99" customFormat="1" ht="18" customHeight="1">
      <c r="A575" s="133" t="s">
        <v>755</v>
      </c>
      <c r="B575" s="134"/>
      <c r="C575" s="134"/>
      <c r="D575" s="134"/>
      <c r="E575" s="134"/>
      <c r="F575" s="134"/>
      <c r="G575" s="134"/>
      <c r="H575" s="135">
        <v>0</v>
      </c>
      <c r="I575" s="135">
        <v>0</v>
      </c>
      <c r="K575" s="100"/>
      <c r="O575" s="101"/>
      <c r="P575" s="101"/>
      <c r="Q575" s="101"/>
      <c r="R575" s="101"/>
      <c r="U575" s="102"/>
      <c r="V575" s="102"/>
      <c r="W575" s="102"/>
      <c r="X575" s="102"/>
      <c r="Y575" s="102"/>
      <c r="Z575" s="102"/>
      <c r="AA575" s="102"/>
      <c r="AB575" s="102"/>
    </row>
    <row r="576" spans="1:28" s="99" customFormat="1" ht="18" customHeight="1">
      <c r="A576" s="140" t="s">
        <v>756</v>
      </c>
      <c r="B576" s="134"/>
      <c r="C576" s="134"/>
      <c r="D576" s="134"/>
      <c r="E576" s="134"/>
      <c r="F576" s="134"/>
      <c r="G576" s="134"/>
      <c r="H576" s="120" t="s">
        <v>732</v>
      </c>
      <c r="I576" s="120" t="s">
        <v>733</v>
      </c>
      <c r="J576" s="298"/>
      <c r="K576" s="100"/>
      <c r="O576" s="101"/>
      <c r="P576" s="101"/>
      <c r="Q576" s="101"/>
      <c r="R576" s="101"/>
      <c r="U576" s="102"/>
      <c r="V576" s="102"/>
      <c r="W576" s="102"/>
      <c r="X576" s="102"/>
      <c r="Y576" s="102"/>
      <c r="Z576" s="102"/>
      <c r="AA576" s="102"/>
      <c r="AB576" s="102"/>
    </row>
    <row r="577" spans="1:28" s="99" customFormat="1" ht="17.25" customHeight="1">
      <c r="A577" s="133" t="s">
        <v>757</v>
      </c>
      <c r="B577" s="157"/>
      <c r="C577" s="157"/>
      <c r="D577" s="134"/>
      <c r="E577" s="134"/>
      <c r="F577" s="134"/>
      <c r="G577" s="134"/>
      <c r="H577" s="135">
        <f>567547231552-H579</f>
        <v>556890804631</v>
      </c>
      <c r="I577" s="157">
        <f>491446492107-I579</f>
        <v>479596317050</v>
      </c>
      <c r="J577" s="298"/>
      <c r="K577" s="100"/>
      <c r="O577" s="101"/>
      <c r="P577" s="101"/>
      <c r="Q577" s="101"/>
      <c r="R577" s="101"/>
      <c r="U577" s="102"/>
      <c r="V577" s="102"/>
      <c r="W577" s="102"/>
      <c r="X577" s="102"/>
      <c r="Y577" s="102"/>
      <c r="Z577" s="102"/>
      <c r="AA577" s="102"/>
      <c r="AB577" s="102"/>
    </row>
    <row r="578" spans="1:28" s="99" customFormat="1" ht="17.25" customHeight="1">
      <c r="A578" s="133" t="s">
        <v>758</v>
      </c>
      <c r="B578" s="134"/>
      <c r="C578" s="134"/>
      <c r="D578" s="134"/>
      <c r="E578" s="134"/>
      <c r="F578" s="134"/>
      <c r="G578" s="134"/>
      <c r="H578" s="135"/>
      <c r="I578" s="157"/>
      <c r="K578" s="100"/>
      <c r="O578" s="101"/>
      <c r="P578" s="101"/>
      <c r="Q578" s="101"/>
      <c r="R578" s="101"/>
      <c r="U578" s="102"/>
      <c r="V578" s="102"/>
      <c r="W578" s="102"/>
      <c r="X578" s="102"/>
      <c r="Y578" s="102"/>
      <c r="Z578" s="102"/>
      <c r="AA578" s="102"/>
      <c r="AB578" s="102"/>
    </row>
    <row r="579" spans="1:28" s="99" customFormat="1" ht="17.25" customHeight="1">
      <c r="A579" s="133" t="s">
        <v>759</v>
      </c>
      <c r="B579" s="134"/>
      <c r="C579" s="134"/>
      <c r="D579" s="134"/>
      <c r="E579" s="134"/>
      <c r="F579" s="134"/>
      <c r="G579" s="134"/>
      <c r="H579" s="135">
        <v>10656426921</v>
      </c>
      <c r="I579" s="296">
        <v>11850175057</v>
      </c>
      <c r="J579" s="139"/>
      <c r="K579" s="100"/>
      <c r="O579" s="101"/>
      <c r="P579" s="101"/>
      <c r="Q579" s="101"/>
      <c r="R579" s="101"/>
      <c r="U579" s="102"/>
      <c r="V579" s="102"/>
      <c r="W579" s="102"/>
      <c r="X579" s="102"/>
      <c r="Y579" s="102"/>
      <c r="Z579" s="102"/>
      <c r="AA579" s="102"/>
      <c r="AB579" s="102"/>
    </row>
    <row r="580" spans="1:28" s="99" customFormat="1" ht="17.25" customHeight="1">
      <c r="A580" s="134" t="s">
        <v>760</v>
      </c>
      <c r="B580" s="134"/>
      <c r="C580" s="134"/>
      <c r="D580" s="134"/>
      <c r="E580" s="134"/>
      <c r="F580" s="134"/>
      <c r="G580" s="134"/>
      <c r="H580" s="135"/>
      <c r="I580" s="135"/>
      <c r="K580" s="100"/>
      <c r="O580" s="101"/>
      <c r="P580" s="101"/>
      <c r="Q580" s="101"/>
      <c r="R580" s="101"/>
      <c r="U580" s="102"/>
      <c r="V580" s="102"/>
      <c r="W580" s="102"/>
      <c r="X580" s="102"/>
      <c r="Y580" s="102"/>
      <c r="Z580" s="102"/>
      <c r="AA580" s="102"/>
      <c r="AB580" s="102"/>
    </row>
    <row r="581" spans="1:28" s="99" customFormat="1" ht="17.25" customHeight="1">
      <c r="A581" s="133" t="s">
        <v>761</v>
      </c>
      <c r="B581" s="134"/>
      <c r="C581" s="134"/>
      <c r="D581" s="134"/>
      <c r="E581" s="134"/>
      <c r="F581" s="134"/>
      <c r="G581" s="134"/>
      <c r="H581" s="135"/>
      <c r="I581" s="135"/>
      <c r="K581" s="100"/>
      <c r="O581" s="101"/>
      <c r="P581" s="101"/>
      <c r="Q581" s="101"/>
      <c r="R581" s="101"/>
      <c r="U581" s="102"/>
      <c r="V581" s="102"/>
      <c r="W581" s="102"/>
      <c r="X581" s="102"/>
      <c r="Y581" s="102"/>
      <c r="Z581" s="102"/>
      <c r="AA581" s="102"/>
      <c r="AB581" s="102"/>
    </row>
    <row r="582" spans="1:28" s="99" customFormat="1" ht="17.25" customHeight="1">
      <c r="A582" s="133" t="s">
        <v>762</v>
      </c>
      <c r="B582" s="134"/>
      <c r="C582" s="134"/>
      <c r="D582" s="134"/>
      <c r="E582" s="134"/>
      <c r="F582" s="134"/>
      <c r="G582" s="134"/>
      <c r="H582" s="135"/>
      <c r="I582" s="135"/>
      <c r="K582" s="100"/>
      <c r="O582" s="101"/>
      <c r="P582" s="101"/>
      <c r="Q582" s="101"/>
      <c r="R582" s="101"/>
      <c r="U582" s="102"/>
      <c r="V582" s="102"/>
      <c r="W582" s="102"/>
      <c r="X582" s="102"/>
      <c r="Y582" s="102"/>
      <c r="Z582" s="102"/>
      <c r="AA582" s="102"/>
      <c r="AB582" s="102"/>
    </row>
    <row r="583" spans="1:28" s="99" customFormat="1" ht="17.25" customHeight="1">
      <c r="A583" s="133" t="s">
        <v>763</v>
      </c>
      <c r="B583" s="134"/>
      <c r="C583" s="134"/>
      <c r="D583" s="134"/>
      <c r="E583" s="134"/>
      <c r="F583" s="134"/>
      <c r="G583" s="134"/>
      <c r="H583" s="135"/>
      <c r="I583" s="135"/>
      <c r="K583" s="100"/>
      <c r="O583" s="101"/>
      <c r="P583" s="101"/>
      <c r="Q583" s="101"/>
      <c r="R583" s="101"/>
      <c r="U583" s="102"/>
      <c r="V583" s="102"/>
      <c r="W583" s="102"/>
      <c r="X583" s="102"/>
      <c r="Y583" s="102"/>
      <c r="Z583" s="102"/>
      <c r="AA583" s="102"/>
      <c r="AB583" s="102"/>
    </row>
    <row r="584" spans="1:28" s="99" customFormat="1" ht="17.25" customHeight="1">
      <c r="A584" s="133" t="s">
        <v>764</v>
      </c>
      <c r="B584" s="134"/>
      <c r="C584" s="134"/>
      <c r="D584" s="134"/>
      <c r="E584" s="134"/>
      <c r="F584" s="134"/>
      <c r="G584" s="134"/>
      <c r="H584" s="135"/>
      <c r="I584" s="135"/>
      <c r="K584" s="100"/>
      <c r="O584" s="101"/>
      <c r="P584" s="101"/>
      <c r="Q584" s="101"/>
      <c r="R584" s="101"/>
      <c r="U584" s="102"/>
      <c r="V584" s="102"/>
      <c r="W584" s="102"/>
      <c r="X584" s="102"/>
      <c r="Y584" s="102"/>
      <c r="Z584" s="102"/>
      <c r="AA584" s="102"/>
      <c r="AB584" s="102"/>
    </row>
    <row r="585" spans="1:28" s="99" customFormat="1" ht="17.25" customHeight="1">
      <c r="A585" s="133" t="s">
        <v>765</v>
      </c>
      <c r="B585" s="134"/>
      <c r="C585" s="134"/>
      <c r="D585" s="134"/>
      <c r="E585" s="134"/>
      <c r="F585" s="134"/>
      <c r="G585" s="134"/>
      <c r="H585" s="135">
        <v>3906353828</v>
      </c>
      <c r="I585" s="135">
        <v>-1139897770</v>
      </c>
      <c r="K585" s="100"/>
      <c r="O585" s="101"/>
      <c r="P585" s="101"/>
      <c r="Q585" s="101"/>
      <c r="R585" s="101"/>
      <c r="U585" s="102"/>
      <c r="V585" s="102"/>
      <c r="W585" s="102"/>
      <c r="X585" s="102"/>
      <c r="Y585" s="102"/>
      <c r="Z585" s="102"/>
      <c r="AA585" s="102"/>
      <c r="AB585" s="102"/>
    </row>
    <row r="586" spans="1:28" s="99" customFormat="1" ht="17.25" customHeight="1">
      <c r="A586" s="133" t="s">
        <v>766</v>
      </c>
      <c r="B586" s="134"/>
      <c r="C586" s="134"/>
      <c r="D586" s="134"/>
      <c r="E586" s="134"/>
      <c r="F586" s="134"/>
      <c r="G586" s="134"/>
      <c r="H586" s="135">
        <v>-10248050738</v>
      </c>
      <c r="I586" s="135">
        <v>-16151256969</v>
      </c>
      <c r="K586" s="100"/>
      <c r="O586" s="101"/>
      <c r="P586" s="101"/>
      <c r="Q586" s="101"/>
      <c r="R586" s="101"/>
      <c r="U586" s="102"/>
      <c r="V586" s="102"/>
      <c r="W586" s="102"/>
      <c r="X586" s="102"/>
      <c r="Y586" s="102"/>
      <c r="Z586" s="102"/>
      <c r="AA586" s="102"/>
      <c r="AB586" s="102"/>
    </row>
    <row r="587" spans="1:28" s="99" customFormat="1" ht="18" customHeight="1">
      <c r="A587" s="136" t="s">
        <v>367</v>
      </c>
      <c r="B587" s="137"/>
      <c r="C587" s="134"/>
      <c r="D587" s="134"/>
      <c r="E587" s="134"/>
      <c r="F587" s="134"/>
      <c r="G587" s="134"/>
      <c r="H587" s="138">
        <f>SUM(H577:H586)</f>
        <v>561205534642</v>
      </c>
      <c r="I587" s="138">
        <f>SUM(I577:I586)</f>
        <v>474155337368</v>
      </c>
      <c r="J587" s="139"/>
      <c r="K587" s="102"/>
      <c r="O587" s="101"/>
      <c r="P587" s="101"/>
      <c r="Q587" s="101"/>
      <c r="R587" s="101"/>
      <c r="U587" s="102"/>
      <c r="V587" s="102"/>
      <c r="W587" s="102"/>
      <c r="X587" s="102"/>
      <c r="Y587" s="102"/>
      <c r="Z587" s="102"/>
      <c r="AA587" s="102"/>
      <c r="AB587" s="102"/>
    </row>
    <row r="588" spans="1:28" s="99" customFormat="1" ht="18" customHeight="1">
      <c r="A588" s="140" t="s">
        <v>767</v>
      </c>
      <c r="B588" s="134"/>
      <c r="C588" s="134"/>
      <c r="D588" s="134"/>
      <c r="E588" s="134"/>
      <c r="F588" s="134"/>
      <c r="G588" s="134"/>
      <c r="H588" s="120" t="s">
        <v>732</v>
      </c>
      <c r="I588" s="120" t="s">
        <v>733</v>
      </c>
      <c r="K588" s="100"/>
      <c r="O588" s="101"/>
      <c r="P588" s="101"/>
      <c r="Q588" s="101"/>
      <c r="R588" s="101"/>
      <c r="U588" s="102"/>
      <c r="V588" s="102"/>
      <c r="W588" s="102"/>
      <c r="X588" s="102"/>
      <c r="Y588" s="102"/>
      <c r="Z588" s="102"/>
      <c r="AA588" s="102"/>
      <c r="AB588" s="102"/>
    </row>
    <row r="589" spans="1:28" s="99" customFormat="1" ht="18" customHeight="1">
      <c r="A589" s="134" t="s">
        <v>768</v>
      </c>
      <c r="B589" s="137"/>
      <c r="C589" s="134"/>
      <c r="D589" s="134"/>
      <c r="E589" s="134"/>
      <c r="F589" s="134"/>
      <c r="G589" s="134"/>
      <c r="H589" s="135">
        <v>1089945465</v>
      </c>
      <c r="I589" s="157">
        <v>882328077</v>
      </c>
      <c r="J589" s="139"/>
      <c r="K589" s="100"/>
      <c r="O589" s="101"/>
      <c r="P589" s="101"/>
      <c r="Q589" s="101"/>
      <c r="R589" s="101"/>
      <c r="U589" s="102"/>
      <c r="V589" s="102"/>
      <c r="W589" s="102"/>
      <c r="X589" s="102"/>
      <c r="Y589" s="102"/>
      <c r="Z589" s="102"/>
      <c r="AA589" s="102"/>
      <c r="AB589" s="102"/>
    </row>
    <row r="590" spans="1:28" s="99" customFormat="1" ht="18" customHeight="1">
      <c r="A590" s="134" t="s">
        <v>769</v>
      </c>
      <c r="B590" s="134"/>
      <c r="C590" s="134"/>
      <c r="D590" s="134"/>
      <c r="E590" s="134"/>
      <c r="F590" s="134"/>
      <c r="G590" s="134"/>
      <c r="H590" s="135"/>
      <c r="I590" s="135"/>
      <c r="K590" s="100"/>
      <c r="O590" s="101"/>
      <c r="P590" s="101"/>
      <c r="Q590" s="101"/>
      <c r="R590" s="101"/>
      <c r="U590" s="102"/>
      <c r="V590" s="102"/>
      <c r="W590" s="102"/>
      <c r="X590" s="102"/>
      <c r="Y590" s="102"/>
      <c r="Z590" s="102"/>
      <c r="AA590" s="102"/>
      <c r="AB590" s="102"/>
    </row>
    <row r="591" spans="1:28" s="99" customFormat="1" ht="18" customHeight="1">
      <c r="A591" s="133" t="s">
        <v>770</v>
      </c>
      <c r="B591" s="134"/>
      <c r="C591" s="134"/>
      <c r="D591" s="134"/>
      <c r="E591" s="134"/>
      <c r="F591" s="134"/>
      <c r="G591" s="134"/>
      <c r="H591" s="135"/>
      <c r="I591" s="135"/>
      <c r="K591" s="100"/>
      <c r="O591" s="101"/>
      <c r="P591" s="101"/>
      <c r="Q591" s="101"/>
      <c r="R591" s="101"/>
      <c r="U591" s="102"/>
      <c r="V591" s="102"/>
      <c r="W591" s="102"/>
      <c r="X591" s="102"/>
      <c r="Y591" s="102"/>
      <c r="Z591" s="102"/>
      <c r="AA591" s="102"/>
      <c r="AB591" s="102"/>
    </row>
    <row r="592" spans="1:28" s="99" customFormat="1" ht="18" customHeight="1">
      <c r="A592" s="133" t="s">
        <v>771</v>
      </c>
      <c r="B592" s="134"/>
      <c r="C592" s="134"/>
      <c r="D592" s="134"/>
      <c r="E592" s="134"/>
      <c r="F592" s="134"/>
      <c r="G592" s="134"/>
      <c r="H592" s="135"/>
      <c r="I592" s="135"/>
      <c r="K592" s="100"/>
      <c r="O592" s="101"/>
      <c r="P592" s="101"/>
      <c r="Q592" s="101"/>
      <c r="R592" s="101"/>
      <c r="U592" s="102"/>
      <c r="V592" s="102"/>
      <c r="W592" s="102"/>
      <c r="X592" s="102"/>
      <c r="Y592" s="102"/>
      <c r="Z592" s="102"/>
      <c r="AA592" s="102"/>
      <c r="AB592" s="102"/>
    </row>
    <row r="593" spans="1:28" s="99" customFormat="1" ht="18" customHeight="1">
      <c r="A593" s="133" t="s">
        <v>772</v>
      </c>
      <c r="B593" s="134"/>
      <c r="C593" s="134"/>
      <c r="D593" s="134"/>
      <c r="E593" s="134"/>
      <c r="F593" s="134"/>
      <c r="G593" s="134"/>
      <c r="H593" s="135"/>
      <c r="I593" s="135"/>
      <c r="K593" s="100"/>
      <c r="O593" s="101"/>
      <c r="P593" s="101"/>
      <c r="Q593" s="101"/>
      <c r="R593" s="101"/>
      <c r="U593" s="102"/>
      <c r="V593" s="102"/>
      <c r="W593" s="102"/>
      <c r="X593" s="102"/>
      <c r="Y593" s="102"/>
      <c r="Z593" s="102"/>
      <c r="AA593" s="102"/>
      <c r="AB593" s="102"/>
    </row>
    <row r="594" spans="1:28" s="99" customFormat="1" ht="18" customHeight="1">
      <c r="A594" s="133" t="s">
        <v>773</v>
      </c>
      <c r="B594" s="134"/>
      <c r="C594" s="134"/>
      <c r="D594" s="134"/>
      <c r="E594" s="134"/>
      <c r="F594" s="134"/>
      <c r="G594" s="134"/>
      <c r="H594" s="135"/>
      <c r="I594" s="135"/>
      <c r="K594" s="100"/>
      <c r="O594" s="101"/>
      <c r="P594" s="101"/>
      <c r="Q594" s="101"/>
      <c r="R594" s="101"/>
      <c r="U594" s="102"/>
      <c r="V594" s="102"/>
      <c r="W594" s="102"/>
      <c r="X594" s="102"/>
      <c r="Y594" s="102"/>
      <c r="Z594" s="102"/>
      <c r="AA594" s="102"/>
      <c r="AB594" s="102"/>
    </row>
    <row r="595" spans="1:28" s="99" customFormat="1" ht="18" customHeight="1">
      <c r="A595" s="133" t="s">
        <v>774</v>
      </c>
      <c r="B595" s="134"/>
      <c r="C595" s="134"/>
      <c r="D595" s="134"/>
      <c r="E595" s="134"/>
      <c r="F595" s="134"/>
      <c r="G595" s="134"/>
      <c r="H595" s="135"/>
      <c r="I595" s="135"/>
      <c r="K595" s="100"/>
      <c r="O595" s="101"/>
      <c r="P595" s="101"/>
      <c r="Q595" s="101"/>
      <c r="R595" s="101"/>
      <c r="U595" s="102"/>
      <c r="V595" s="102"/>
      <c r="W595" s="102"/>
      <c r="X595" s="102"/>
      <c r="Y595" s="102"/>
      <c r="Z595" s="102"/>
      <c r="AA595" s="102"/>
      <c r="AB595" s="102"/>
    </row>
    <row r="596" spans="1:28" s="99" customFormat="1" ht="18" customHeight="1">
      <c r="A596" s="133" t="s">
        <v>775</v>
      </c>
      <c r="B596" s="134"/>
      <c r="C596" s="134"/>
      <c r="D596" s="134"/>
      <c r="E596" s="134"/>
      <c r="F596" s="134"/>
      <c r="G596" s="134"/>
      <c r="H596" s="135"/>
      <c r="I596" s="135"/>
      <c r="K596" s="100"/>
      <c r="O596" s="101"/>
      <c r="P596" s="101"/>
      <c r="Q596" s="101"/>
      <c r="R596" s="101"/>
      <c r="U596" s="102"/>
      <c r="V596" s="102"/>
      <c r="W596" s="102"/>
      <c r="X596" s="102"/>
      <c r="Y596" s="102"/>
      <c r="Z596" s="102"/>
      <c r="AA596" s="102"/>
      <c r="AB596" s="102"/>
    </row>
    <row r="597" spans="1:28" s="99" customFormat="1" ht="16.5" customHeight="1">
      <c r="A597" s="136" t="s">
        <v>367</v>
      </c>
      <c r="B597" s="137"/>
      <c r="C597" s="134"/>
      <c r="D597" s="134"/>
      <c r="E597" s="134"/>
      <c r="F597" s="134"/>
      <c r="G597" s="134"/>
      <c r="H597" s="138">
        <f>SUM(H589:H596)</f>
        <v>1089945465</v>
      </c>
      <c r="I597" s="138">
        <f>SUM(I589:I596)</f>
        <v>882328077</v>
      </c>
      <c r="K597" s="100"/>
      <c r="O597" s="101"/>
      <c r="P597" s="101"/>
      <c r="Q597" s="101"/>
      <c r="R597" s="101"/>
      <c r="U597" s="102"/>
      <c r="V597" s="102"/>
      <c r="W597" s="102"/>
      <c r="X597" s="102"/>
      <c r="Y597" s="102"/>
      <c r="Z597" s="102"/>
      <c r="AA597" s="102"/>
      <c r="AB597" s="102"/>
    </row>
    <row r="598" spans="1:28" s="99" customFormat="1" ht="18" customHeight="1">
      <c r="A598" s="140" t="s">
        <v>776</v>
      </c>
      <c r="B598" s="134"/>
      <c r="C598" s="134"/>
      <c r="D598" s="134"/>
      <c r="E598" s="134"/>
      <c r="F598" s="134"/>
      <c r="G598" s="134"/>
      <c r="H598" s="120" t="s">
        <v>732</v>
      </c>
      <c r="I598" s="120" t="s">
        <v>733</v>
      </c>
      <c r="K598" s="100"/>
      <c r="O598" s="101"/>
      <c r="P598" s="101"/>
      <c r="Q598" s="101"/>
      <c r="R598" s="101"/>
      <c r="U598" s="102"/>
      <c r="V598" s="102"/>
      <c r="W598" s="102"/>
      <c r="X598" s="102"/>
      <c r="Y598" s="102"/>
      <c r="Z598" s="102"/>
      <c r="AA598" s="102"/>
      <c r="AB598" s="102"/>
    </row>
    <row r="599" spans="1:28" s="99" customFormat="1" ht="18" customHeight="1">
      <c r="A599" s="133" t="s">
        <v>777</v>
      </c>
      <c r="B599" s="137"/>
      <c r="C599" s="134"/>
      <c r="D599" s="134"/>
      <c r="E599" s="134"/>
      <c r="F599" s="134"/>
      <c r="G599" s="134"/>
      <c r="H599" s="120">
        <v>0</v>
      </c>
      <c r="I599" s="296">
        <v>155875000</v>
      </c>
      <c r="K599" s="100"/>
      <c r="O599" s="101"/>
      <c r="P599" s="101"/>
      <c r="Q599" s="101"/>
      <c r="R599" s="101"/>
      <c r="U599" s="102"/>
      <c r="V599" s="102"/>
      <c r="W599" s="102"/>
      <c r="X599" s="102"/>
      <c r="Y599" s="102"/>
      <c r="Z599" s="102"/>
      <c r="AA599" s="102"/>
      <c r="AB599" s="102"/>
    </row>
    <row r="600" spans="1:28" s="99" customFormat="1" ht="18" customHeight="1">
      <c r="A600" s="134" t="s">
        <v>778</v>
      </c>
      <c r="B600" s="134"/>
      <c r="C600" s="134"/>
      <c r="D600" s="134"/>
      <c r="E600" s="134"/>
      <c r="F600" s="134"/>
      <c r="G600" s="134"/>
      <c r="H600" s="135">
        <v>0</v>
      </c>
      <c r="I600" s="135">
        <v>0</v>
      </c>
      <c r="K600" s="100"/>
      <c r="O600" s="101"/>
      <c r="P600" s="101"/>
      <c r="Q600" s="101"/>
      <c r="R600" s="101"/>
      <c r="U600" s="102"/>
      <c r="V600" s="102"/>
      <c r="W600" s="102"/>
      <c r="X600" s="102"/>
      <c r="Y600" s="102"/>
      <c r="Z600" s="102"/>
      <c r="AA600" s="102"/>
      <c r="AB600" s="102"/>
    </row>
    <row r="601" spans="1:28" s="99" customFormat="1" ht="18" customHeight="1">
      <c r="A601" s="134" t="s">
        <v>779</v>
      </c>
      <c r="B601" s="134"/>
      <c r="C601" s="134"/>
      <c r="D601" s="134"/>
      <c r="E601" s="134"/>
      <c r="F601" s="134"/>
      <c r="G601" s="134"/>
      <c r="H601" s="135">
        <v>0</v>
      </c>
      <c r="I601" s="135">
        <v>0</v>
      </c>
      <c r="K601" s="100"/>
      <c r="O601" s="101"/>
      <c r="P601" s="101"/>
      <c r="Q601" s="101"/>
      <c r="R601" s="101"/>
      <c r="U601" s="102"/>
      <c r="V601" s="102"/>
      <c r="W601" s="102"/>
      <c r="X601" s="102"/>
      <c r="Y601" s="102"/>
      <c r="Z601" s="102"/>
      <c r="AA601" s="102"/>
      <c r="AB601" s="102"/>
    </row>
    <row r="602" spans="1:28" s="99" customFormat="1" ht="18" customHeight="1">
      <c r="A602" s="133" t="s">
        <v>780</v>
      </c>
      <c r="B602" s="134"/>
      <c r="C602" s="134"/>
      <c r="D602" s="134"/>
      <c r="E602" s="134"/>
      <c r="F602" s="134"/>
      <c r="G602" s="134"/>
      <c r="H602" s="135">
        <v>0</v>
      </c>
      <c r="I602" s="135">
        <v>0</v>
      </c>
      <c r="K602" s="100"/>
      <c r="O602" s="101"/>
      <c r="P602" s="101"/>
      <c r="Q602" s="101"/>
      <c r="R602" s="101"/>
      <c r="U602" s="102"/>
      <c r="V602" s="102"/>
      <c r="W602" s="102"/>
      <c r="X602" s="102"/>
      <c r="Y602" s="102"/>
      <c r="Z602" s="102"/>
      <c r="AA602" s="102"/>
      <c r="AB602" s="102"/>
    </row>
    <row r="603" spans="1:28" s="99" customFormat="1" ht="18" customHeight="1">
      <c r="A603" s="133" t="s">
        <v>781</v>
      </c>
      <c r="B603" s="134"/>
      <c r="C603" s="134"/>
      <c r="D603" s="134"/>
      <c r="E603" s="134"/>
      <c r="F603" s="134"/>
      <c r="G603" s="134"/>
      <c r="H603" s="135">
        <v>0</v>
      </c>
      <c r="I603" s="135">
        <v>0</v>
      </c>
      <c r="K603" s="100"/>
      <c r="O603" s="101"/>
      <c r="P603" s="101"/>
      <c r="Q603" s="101"/>
      <c r="R603" s="101"/>
      <c r="U603" s="102"/>
      <c r="V603" s="102"/>
      <c r="W603" s="102"/>
      <c r="X603" s="102"/>
      <c r="Y603" s="102"/>
      <c r="Z603" s="102"/>
      <c r="AA603" s="102"/>
      <c r="AB603" s="102"/>
    </row>
    <row r="604" spans="1:28" s="99" customFormat="1" ht="18" customHeight="1">
      <c r="A604" s="133" t="s">
        <v>782</v>
      </c>
      <c r="B604" s="134"/>
      <c r="C604" s="134"/>
      <c r="D604" s="134"/>
      <c r="E604" s="134"/>
      <c r="F604" s="134"/>
      <c r="G604" s="134"/>
      <c r="H604" s="135"/>
      <c r="I604" s="135"/>
      <c r="K604" s="100"/>
      <c r="O604" s="101"/>
      <c r="P604" s="101"/>
      <c r="Q604" s="101"/>
      <c r="R604" s="101"/>
      <c r="U604" s="102"/>
      <c r="V604" s="102"/>
      <c r="W604" s="102"/>
      <c r="X604" s="102"/>
      <c r="Y604" s="102"/>
      <c r="Z604" s="102"/>
      <c r="AA604" s="102"/>
      <c r="AB604" s="102"/>
    </row>
    <row r="605" spans="1:28" s="99" customFormat="1" ht="18" customHeight="1">
      <c r="A605" s="133" t="s">
        <v>783</v>
      </c>
      <c r="B605" s="134"/>
      <c r="C605" s="134"/>
      <c r="D605" s="134"/>
      <c r="E605" s="134"/>
      <c r="F605" s="134"/>
      <c r="G605" s="134"/>
      <c r="H605" s="135">
        <v>0</v>
      </c>
      <c r="I605" s="135">
        <v>0</v>
      </c>
      <c r="K605" s="100"/>
      <c r="O605" s="101"/>
      <c r="P605" s="101"/>
      <c r="Q605" s="101"/>
      <c r="R605" s="101"/>
      <c r="U605" s="102"/>
      <c r="V605" s="102"/>
      <c r="W605" s="102"/>
      <c r="X605" s="102"/>
      <c r="Y605" s="102"/>
      <c r="Z605" s="102"/>
      <c r="AA605" s="102"/>
      <c r="AB605" s="102"/>
    </row>
    <row r="606" spans="1:28" s="99" customFormat="1" ht="18" customHeight="1">
      <c r="A606" s="136" t="s">
        <v>367</v>
      </c>
      <c r="B606" s="137"/>
      <c r="C606" s="134"/>
      <c r="D606" s="134"/>
      <c r="E606" s="134"/>
      <c r="F606" s="134"/>
      <c r="G606" s="134"/>
      <c r="H606" s="138">
        <f>SUM(H599:H605)</f>
        <v>0</v>
      </c>
      <c r="I606" s="138">
        <f>SUM(I599:I605)</f>
        <v>155875000</v>
      </c>
      <c r="K606" s="100"/>
      <c r="O606" s="101"/>
      <c r="P606" s="101"/>
      <c r="Q606" s="101"/>
      <c r="R606" s="101"/>
      <c r="U606" s="102"/>
      <c r="V606" s="102"/>
      <c r="W606" s="102"/>
      <c r="X606" s="102"/>
      <c r="Y606" s="102"/>
      <c r="Z606" s="102"/>
      <c r="AA606" s="102"/>
      <c r="AB606" s="102"/>
    </row>
    <row r="607" spans="1:11" s="112" customFormat="1" ht="18" customHeight="1">
      <c r="A607" s="349" t="s">
        <v>784</v>
      </c>
      <c r="B607" s="349"/>
      <c r="C607" s="349"/>
      <c r="D607" s="349"/>
      <c r="E607" s="349"/>
      <c r="F607" s="349"/>
      <c r="G607" s="349"/>
      <c r="H607" s="168">
        <f>SUM(H608:H613)</f>
        <v>1460409381</v>
      </c>
      <c r="I607" s="168">
        <f>SUM(I608:I613)</f>
        <v>604529294</v>
      </c>
      <c r="J607" s="111"/>
      <c r="K607" s="111"/>
    </row>
    <row r="608" spans="1:11" s="112" customFormat="1" ht="18" customHeight="1">
      <c r="A608" s="331" t="s">
        <v>785</v>
      </c>
      <c r="B608" s="331"/>
      <c r="C608" s="331"/>
      <c r="D608" s="331"/>
      <c r="E608" s="331"/>
      <c r="F608" s="331"/>
      <c r="G608" s="331"/>
      <c r="H608" s="250"/>
      <c r="I608" s="250">
        <v>0</v>
      </c>
      <c r="J608" s="111"/>
      <c r="K608" s="111"/>
    </row>
    <row r="609" spans="1:11" s="112" customFormat="1" ht="18" customHeight="1">
      <c r="A609" s="331" t="s">
        <v>786</v>
      </c>
      <c r="B609" s="331"/>
      <c r="C609" s="331"/>
      <c r="D609" s="331"/>
      <c r="E609" s="331"/>
      <c r="F609" s="331"/>
      <c r="G609" s="331"/>
      <c r="H609" s="250">
        <v>0</v>
      </c>
      <c r="I609" s="250">
        <v>0</v>
      </c>
      <c r="J609" s="111"/>
      <c r="K609" s="111"/>
    </row>
    <row r="610" spans="1:11" s="112" customFormat="1" ht="18" customHeight="1">
      <c r="A610" s="331" t="s">
        <v>787</v>
      </c>
      <c r="B610" s="331"/>
      <c r="C610" s="331"/>
      <c r="D610" s="331"/>
      <c r="E610" s="331"/>
      <c r="F610" s="331"/>
      <c r="G610" s="331"/>
      <c r="H610" s="250">
        <v>633306788</v>
      </c>
      <c r="I610" s="250">
        <f>+604529294-I613</f>
        <v>603733334</v>
      </c>
      <c r="J610" s="111"/>
      <c r="K610" s="111"/>
    </row>
    <row r="611" spans="1:11" s="112" customFormat="1" ht="18" customHeight="1">
      <c r="A611" s="331" t="s">
        <v>788</v>
      </c>
      <c r="B611" s="331"/>
      <c r="C611" s="331"/>
      <c r="D611" s="331"/>
      <c r="E611" s="331"/>
      <c r="F611" s="331"/>
      <c r="G611" s="331"/>
      <c r="H611" s="250">
        <v>0</v>
      </c>
      <c r="I611" s="250">
        <v>0</v>
      </c>
      <c r="J611" s="111"/>
      <c r="K611" s="111"/>
    </row>
    <row r="612" spans="1:11" s="112" customFormat="1" ht="18" customHeight="1">
      <c r="A612" s="331" t="s">
        <v>789</v>
      </c>
      <c r="B612" s="331"/>
      <c r="C612" s="331"/>
      <c r="D612" s="331"/>
      <c r="E612" s="331"/>
      <c r="F612" s="331"/>
      <c r="G612" s="331"/>
      <c r="H612" s="250">
        <v>827102593</v>
      </c>
      <c r="I612" s="250"/>
      <c r="J612" s="111"/>
      <c r="K612" s="111"/>
    </row>
    <row r="613" spans="1:11" s="112" customFormat="1" ht="18" customHeight="1">
      <c r="A613" s="331" t="s">
        <v>790</v>
      </c>
      <c r="B613" s="331"/>
      <c r="C613" s="331"/>
      <c r="D613" s="331"/>
      <c r="E613" s="331"/>
      <c r="F613" s="331"/>
      <c r="G613" s="331"/>
      <c r="H613" s="250"/>
      <c r="I613" s="250">
        <v>795960</v>
      </c>
      <c r="J613" s="111"/>
      <c r="K613" s="111"/>
    </row>
    <row r="614" spans="1:11" s="112" customFormat="1" ht="18" customHeight="1">
      <c r="A614" s="349" t="s">
        <v>791</v>
      </c>
      <c r="B614" s="349"/>
      <c r="C614" s="349"/>
      <c r="D614" s="349"/>
      <c r="E614" s="349"/>
      <c r="F614" s="349"/>
      <c r="G614" s="349"/>
      <c r="H614" s="168">
        <f>SUM(H615:H618)</f>
        <v>47312893</v>
      </c>
      <c r="I614" s="168">
        <f>SUM(I615:I618)</f>
        <v>264930250</v>
      </c>
      <c r="J614" s="111"/>
      <c r="K614" s="111"/>
    </row>
    <row r="615" spans="1:11" s="112" customFormat="1" ht="18" customHeight="1">
      <c r="A615" s="331" t="s">
        <v>792</v>
      </c>
      <c r="B615" s="331"/>
      <c r="C615" s="331"/>
      <c r="D615" s="331"/>
      <c r="E615" s="331"/>
      <c r="F615" s="331"/>
      <c r="G615" s="331"/>
      <c r="H615" s="250"/>
      <c r="I615" s="250">
        <v>0</v>
      </c>
      <c r="J615" s="111"/>
      <c r="K615" s="111"/>
    </row>
    <row r="616" spans="1:11" s="112" customFormat="1" ht="18" customHeight="1">
      <c r="A616" s="331" t="s">
        <v>793</v>
      </c>
      <c r="B616" s="331"/>
      <c r="C616" s="331"/>
      <c r="D616" s="331"/>
      <c r="E616" s="331"/>
      <c r="F616" s="331"/>
      <c r="G616" s="331"/>
      <c r="H616" s="250">
        <v>0</v>
      </c>
      <c r="I616" s="250">
        <v>0</v>
      </c>
      <c r="J616" s="111"/>
      <c r="K616" s="111"/>
    </row>
    <row r="617" spans="1:11" s="112" customFormat="1" ht="18" customHeight="1">
      <c r="A617" s="331" t="s">
        <v>794</v>
      </c>
      <c r="B617" s="331"/>
      <c r="C617" s="331"/>
      <c r="D617" s="331"/>
      <c r="E617" s="331"/>
      <c r="F617" s="331"/>
      <c r="G617" s="331"/>
      <c r="H617" s="250">
        <v>16312893</v>
      </c>
      <c r="I617" s="250">
        <v>264930250</v>
      </c>
      <c r="J617" s="111"/>
      <c r="K617" s="111"/>
    </row>
    <row r="618" spans="1:11" s="112" customFormat="1" ht="18" customHeight="1">
      <c r="A618" s="331" t="s">
        <v>519</v>
      </c>
      <c r="B618" s="331"/>
      <c r="C618" s="331"/>
      <c r="D618" s="331"/>
      <c r="E618" s="331"/>
      <c r="F618" s="331"/>
      <c r="G618" s="331"/>
      <c r="H618" s="250">
        <v>31000000</v>
      </c>
      <c r="I618" s="250">
        <v>0</v>
      </c>
      <c r="J618" s="111"/>
      <c r="K618" s="111"/>
    </row>
    <row r="619" spans="1:11" s="112" customFormat="1" ht="18" customHeight="1">
      <c r="A619" s="349" t="s">
        <v>795</v>
      </c>
      <c r="B619" s="349"/>
      <c r="C619" s="349"/>
      <c r="D619" s="349"/>
      <c r="E619" s="349"/>
      <c r="F619" s="349"/>
      <c r="G619" s="349"/>
      <c r="H619" s="168"/>
      <c r="I619" s="168"/>
      <c r="J619" s="111"/>
      <c r="K619" s="111"/>
    </row>
    <row r="620" spans="1:11" s="112" customFormat="1" ht="18" customHeight="1">
      <c r="A620" s="145" t="s">
        <v>796</v>
      </c>
      <c r="B620" s="166"/>
      <c r="C620" s="166"/>
      <c r="D620" s="166"/>
      <c r="E620" s="166"/>
      <c r="F620" s="166"/>
      <c r="G620" s="166"/>
      <c r="H620" s="123">
        <v>771824999</v>
      </c>
      <c r="I620" s="123">
        <v>3863018340</v>
      </c>
      <c r="J620" s="111"/>
      <c r="K620" s="111"/>
    </row>
    <row r="621" spans="1:11" s="112" customFormat="1" ht="18" customHeight="1">
      <c r="A621" s="145" t="s">
        <v>797</v>
      </c>
      <c r="B621" s="166"/>
      <c r="C621" s="166"/>
      <c r="D621" s="166"/>
      <c r="E621" s="166"/>
      <c r="F621" s="166"/>
      <c r="G621" s="166"/>
      <c r="H621" s="123">
        <v>6000882154</v>
      </c>
      <c r="I621" s="123">
        <v>5316050295</v>
      </c>
      <c r="J621" s="111"/>
      <c r="K621" s="111"/>
    </row>
    <row r="622" spans="1:11" s="112" customFormat="1" ht="18" customHeight="1">
      <c r="A622" s="349" t="s">
        <v>798</v>
      </c>
      <c r="B622" s="349"/>
      <c r="C622" s="349"/>
      <c r="D622" s="349"/>
      <c r="E622" s="349"/>
      <c r="F622" s="349"/>
      <c r="G622" s="349"/>
      <c r="H622" s="299"/>
      <c r="I622" s="299"/>
      <c r="J622" s="111"/>
      <c r="K622" s="111"/>
    </row>
    <row r="623" spans="1:11" s="112" customFormat="1" ht="18" customHeight="1">
      <c r="A623" s="331" t="s">
        <v>799</v>
      </c>
      <c r="B623" s="331"/>
      <c r="C623" s="331"/>
      <c r="D623" s="331"/>
      <c r="E623" s="331"/>
      <c r="F623" s="331"/>
      <c r="G623" s="331"/>
      <c r="H623" s="300">
        <v>0</v>
      </c>
      <c r="I623" s="300">
        <v>0</v>
      </c>
      <c r="J623" s="111"/>
      <c r="K623" s="111"/>
    </row>
    <row r="624" spans="1:11" s="112" customFormat="1" ht="18" customHeight="1">
      <c r="A624" s="331" t="s">
        <v>800</v>
      </c>
      <c r="B624" s="331"/>
      <c r="C624" s="331"/>
      <c r="D624" s="331"/>
      <c r="E624" s="331"/>
      <c r="F624" s="331"/>
      <c r="G624" s="331"/>
      <c r="H624" s="250">
        <v>862827590</v>
      </c>
      <c r="I624" s="157">
        <v>2471614314</v>
      </c>
      <c r="J624" s="111"/>
      <c r="K624" s="111"/>
    </row>
    <row r="625" spans="1:11" s="112" customFormat="1" ht="18" customHeight="1">
      <c r="A625" s="331" t="s">
        <v>801</v>
      </c>
      <c r="B625" s="331"/>
      <c r="C625" s="331"/>
      <c r="D625" s="331"/>
      <c r="E625" s="331"/>
      <c r="F625" s="331"/>
      <c r="G625" s="331"/>
      <c r="H625" s="250">
        <v>1266414577</v>
      </c>
      <c r="I625" s="157">
        <v>1795179054</v>
      </c>
      <c r="J625" s="111"/>
      <c r="K625" s="111"/>
    </row>
    <row r="626" spans="1:11" s="112" customFormat="1" ht="18" customHeight="1">
      <c r="A626" s="331" t="s">
        <v>802</v>
      </c>
      <c r="B626" s="331"/>
      <c r="C626" s="331"/>
      <c r="D626" s="331"/>
      <c r="E626" s="331"/>
      <c r="F626" s="331"/>
      <c r="G626" s="331"/>
      <c r="H626" s="250">
        <v>4566448525</v>
      </c>
      <c r="I626" s="157">
        <v>4085767123</v>
      </c>
      <c r="J626" s="111"/>
      <c r="K626" s="111"/>
    </row>
    <row r="627" spans="1:11" s="112" customFormat="1" ht="18" customHeight="1">
      <c r="A627" s="331" t="s">
        <v>803</v>
      </c>
      <c r="B627" s="331"/>
      <c r="C627" s="331"/>
      <c r="D627" s="331"/>
      <c r="E627" s="331"/>
      <c r="F627" s="331"/>
      <c r="G627" s="331"/>
      <c r="H627" s="301">
        <v>793018278</v>
      </c>
      <c r="I627" s="302">
        <v>1626982139</v>
      </c>
      <c r="J627" s="111"/>
      <c r="K627" s="111"/>
    </row>
    <row r="628" spans="1:11" s="112" customFormat="1" ht="18" customHeight="1">
      <c r="A628" s="149"/>
      <c r="B628" s="149"/>
      <c r="C628" s="166" t="s">
        <v>367</v>
      </c>
      <c r="D628" s="149"/>
      <c r="E628" s="149"/>
      <c r="F628" s="149"/>
      <c r="G628" s="149"/>
      <c r="H628" s="265">
        <f>SUM(H623:H627)</f>
        <v>7488708970</v>
      </c>
      <c r="I628" s="265">
        <f>SUM(I623:I627)</f>
        <v>9979542630</v>
      </c>
      <c r="J628" s="111"/>
      <c r="K628" s="111"/>
    </row>
    <row r="629" spans="1:28" s="99" customFormat="1" ht="18" customHeight="1">
      <c r="A629" s="140" t="s">
        <v>804</v>
      </c>
      <c r="B629" s="134"/>
      <c r="C629" s="134"/>
      <c r="D629" s="134"/>
      <c r="E629" s="134"/>
      <c r="F629" s="134"/>
      <c r="G629" s="134"/>
      <c r="H629" s="120" t="s">
        <v>732</v>
      </c>
      <c r="I629" s="120" t="s">
        <v>733</v>
      </c>
      <c r="K629" s="100"/>
      <c r="O629" s="101"/>
      <c r="P629" s="101"/>
      <c r="Q629" s="101"/>
      <c r="R629" s="101"/>
      <c r="U629" s="102"/>
      <c r="V629" s="102"/>
      <c r="W629" s="102"/>
      <c r="X629" s="102"/>
      <c r="Y629" s="102"/>
      <c r="Z629" s="102"/>
      <c r="AA629" s="102"/>
      <c r="AB629" s="102"/>
    </row>
    <row r="630" spans="1:28" s="99" customFormat="1" ht="18" customHeight="1">
      <c r="A630" s="133" t="s">
        <v>805</v>
      </c>
      <c r="B630" s="134"/>
      <c r="C630" s="134"/>
      <c r="D630" s="134"/>
      <c r="E630" s="134"/>
      <c r="F630" s="134"/>
      <c r="G630" s="134"/>
      <c r="H630" s="135">
        <f>+3482538030-H631</f>
        <v>3430996504</v>
      </c>
      <c r="I630" s="135">
        <v>3306076897</v>
      </c>
      <c r="K630" s="100"/>
      <c r="O630" s="101"/>
      <c r="P630" s="101"/>
      <c r="Q630" s="101"/>
      <c r="R630" s="101"/>
      <c r="U630" s="102"/>
      <c r="V630" s="102"/>
      <c r="W630" s="102"/>
      <c r="X630" s="102"/>
      <c r="Y630" s="102"/>
      <c r="Z630" s="102"/>
      <c r="AA630" s="102"/>
      <c r="AB630" s="102"/>
    </row>
    <row r="631" spans="1:28" s="99" customFormat="1" ht="31.5" customHeight="1">
      <c r="A631" s="416" t="s">
        <v>806</v>
      </c>
      <c r="B631" s="417"/>
      <c r="C631" s="417"/>
      <c r="D631" s="417"/>
      <c r="E631" s="417"/>
      <c r="F631" s="417"/>
      <c r="G631" s="417"/>
      <c r="H631" s="135">
        <v>51541526</v>
      </c>
      <c r="I631" s="135">
        <v>0</v>
      </c>
      <c r="K631" s="100"/>
      <c r="O631" s="101"/>
      <c r="P631" s="101"/>
      <c r="Q631" s="101"/>
      <c r="R631" s="101"/>
      <c r="U631" s="102"/>
      <c r="V631" s="102"/>
      <c r="W631" s="102"/>
      <c r="X631" s="102"/>
      <c r="Y631" s="102"/>
      <c r="Z631" s="102"/>
      <c r="AA631" s="102"/>
      <c r="AB631" s="102"/>
    </row>
    <row r="632" spans="1:28" s="99" customFormat="1" ht="18" customHeight="1">
      <c r="A632" s="133" t="s">
        <v>807</v>
      </c>
      <c r="B632" s="134"/>
      <c r="C632" s="134"/>
      <c r="D632" s="134"/>
      <c r="E632" s="134"/>
      <c r="F632" s="134"/>
      <c r="G632" s="134"/>
      <c r="H632" s="138">
        <f>SUM(H630:H631)</f>
        <v>3482538030</v>
      </c>
      <c r="I632" s="138">
        <f>SUM(I630:I631)</f>
        <v>3306076897</v>
      </c>
      <c r="K632" s="100"/>
      <c r="O632" s="101"/>
      <c r="P632" s="101"/>
      <c r="Q632" s="101"/>
      <c r="R632" s="101"/>
      <c r="U632" s="102"/>
      <c r="V632" s="102"/>
      <c r="W632" s="102"/>
      <c r="X632" s="102"/>
      <c r="Y632" s="102"/>
      <c r="Z632" s="102"/>
      <c r="AA632" s="102"/>
      <c r="AB632" s="102"/>
    </row>
    <row r="633" spans="1:28" s="99" customFormat="1" ht="18" customHeight="1">
      <c r="A633" s="140" t="s">
        <v>808</v>
      </c>
      <c r="B633" s="134"/>
      <c r="C633" s="134"/>
      <c r="D633" s="134"/>
      <c r="E633" s="134"/>
      <c r="F633" s="134"/>
      <c r="G633" s="134"/>
      <c r="H633" s="120" t="s">
        <v>732</v>
      </c>
      <c r="I633" s="120" t="s">
        <v>733</v>
      </c>
      <c r="K633" s="100"/>
      <c r="O633" s="101"/>
      <c r="P633" s="101"/>
      <c r="Q633" s="101"/>
      <c r="R633" s="101"/>
      <c r="U633" s="102"/>
      <c r="V633" s="102"/>
      <c r="W633" s="102"/>
      <c r="X633" s="102"/>
      <c r="Y633" s="102"/>
      <c r="Z633" s="102"/>
      <c r="AA633" s="102"/>
      <c r="AB633" s="102"/>
    </row>
    <row r="634" spans="1:28" s="99" customFormat="1" ht="18" customHeight="1">
      <c r="A634" s="133" t="s">
        <v>809</v>
      </c>
      <c r="B634" s="134"/>
      <c r="C634" s="134"/>
      <c r="D634" s="134"/>
      <c r="E634" s="134"/>
      <c r="F634" s="134"/>
      <c r="G634" s="134"/>
      <c r="H634" s="135">
        <v>0</v>
      </c>
      <c r="I634" s="135">
        <v>0</v>
      </c>
      <c r="K634" s="100"/>
      <c r="O634" s="101"/>
      <c r="P634" s="101"/>
      <c r="Q634" s="101"/>
      <c r="R634" s="101"/>
      <c r="U634" s="102"/>
      <c r="V634" s="102"/>
      <c r="W634" s="102"/>
      <c r="X634" s="102"/>
      <c r="Y634" s="102"/>
      <c r="Z634" s="102"/>
      <c r="AA634" s="102"/>
      <c r="AB634" s="102"/>
    </row>
    <row r="635" spans="1:28" s="99" customFormat="1" ht="30.75" customHeight="1">
      <c r="A635" s="416" t="s">
        <v>810</v>
      </c>
      <c r="B635" s="417"/>
      <c r="C635" s="417"/>
      <c r="D635" s="417"/>
      <c r="E635" s="417"/>
      <c r="F635" s="417"/>
      <c r="G635" s="417"/>
      <c r="H635" s="135">
        <v>0</v>
      </c>
      <c r="I635" s="135">
        <v>0</v>
      </c>
      <c r="K635" s="100"/>
      <c r="O635" s="101"/>
      <c r="P635" s="101"/>
      <c r="Q635" s="101"/>
      <c r="R635" s="101"/>
      <c r="U635" s="102"/>
      <c r="V635" s="102"/>
      <c r="W635" s="102"/>
      <c r="X635" s="102"/>
      <c r="Y635" s="102"/>
      <c r="Z635" s="102"/>
      <c r="AA635" s="102"/>
      <c r="AB635" s="102"/>
    </row>
    <row r="636" spans="1:28" s="99" customFormat="1" ht="30.75" customHeight="1">
      <c r="A636" s="416" t="s">
        <v>811</v>
      </c>
      <c r="B636" s="417"/>
      <c r="C636" s="417"/>
      <c r="D636" s="417"/>
      <c r="E636" s="417"/>
      <c r="F636" s="417"/>
      <c r="G636" s="417"/>
      <c r="H636" s="135">
        <v>26558264</v>
      </c>
      <c r="I636" s="135">
        <v>0</v>
      </c>
      <c r="K636" s="100"/>
      <c r="O636" s="101"/>
      <c r="P636" s="101"/>
      <c r="Q636" s="101"/>
      <c r="R636" s="101"/>
      <c r="U636" s="102"/>
      <c r="V636" s="102"/>
      <c r="W636" s="102"/>
      <c r="X636" s="102"/>
      <c r="Y636" s="102"/>
      <c r="Z636" s="102"/>
      <c r="AA636" s="102"/>
      <c r="AB636" s="102"/>
    </row>
    <row r="637" spans="1:28" s="99" customFormat="1" ht="30.75" customHeight="1">
      <c r="A637" s="416" t="s">
        <v>812</v>
      </c>
      <c r="B637" s="417"/>
      <c r="C637" s="417"/>
      <c r="D637" s="417"/>
      <c r="E637" s="417"/>
      <c r="F637" s="417"/>
      <c r="G637" s="417"/>
      <c r="H637" s="135">
        <v>0</v>
      </c>
      <c r="I637" s="135">
        <v>0</v>
      </c>
      <c r="K637" s="100"/>
      <c r="O637" s="101"/>
      <c r="P637" s="101"/>
      <c r="Q637" s="101"/>
      <c r="R637" s="101"/>
      <c r="U637" s="102"/>
      <c r="V637" s="102"/>
      <c r="W637" s="102"/>
      <c r="X637" s="102"/>
      <c r="Y637" s="102"/>
      <c r="Z637" s="102"/>
      <c r="AA637" s="102"/>
      <c r="AB637" s="102"/>
    </row>
    <row r="638" spans="1:28" s="99" customFormat="1" ht="30" customHeight="1">
      <c r="A638" s="416" t="s">
        <v>813</v>
      </c>
      <c r="B638" s="417"/>
      <c r="C638" s="417"/>
      <c r="D638" s="417"/>
      <c r="E638" s="417"/>
      <c r="F638" s="417"/>
      <c r="G638" s="417"/>
      <c r="H638" s="135"/>
      <c r="I638" s="135"/>
      <c r="K638" s="100"/>
      <c r="M638" s="157"/>
      <c r="O638" s="101"/>
      <c r="P638" s="101"/>
      <c r="Q638" s="101"/>
      <c r="R638" s="101"/>
      <c r="U638" s="102"/>
      <c r="V638" s="102"/>
      <c r="W638" s="102"/>
      <c r="X638" s="102"/>
      <c r="Y638" s="102"/>
      <c r="Z638" s="102"/>
      <c r="AA638" s="102"/>
      <c r="AB638" s="102"/>
    </row>
    <row r="639" spans="1:28" s="99" customFormat="1" ht="16.5" customHeight="1">
      <c r="A639" s="133" t="s">
        <v>814</v>
      </c>
      <c r="B639" s="134"/>
      <c r="C639" s="134"/>
      <c r="D639" s="134"/>
      <c r="E639" s="134"/>
      <c r="F639" s="134"/>
      <c r="G639" s="134"/>
      <c r="H639" s="138">
        <f>SUM(H634:H638)</f>
        <v>26558264</v>
      </c>
      <c r="I639" s="138">
        <f>SUM(I634:I638)</f>
        <v>0</v>
      </c>
      <c r="K639" s="100"/>
      <c r="O639" s="101"/>
      <c r="P639" s="101"/>
      <c r="Q639" s="101"/>
      <c r="R639" s="101"/>
      <c r="U639" s="102"/>
      <c r="V639" s="102"/>
      <c r="W639" s="102"/>
      <c r="X639" s="102"/>
      <c r="Y639" s="102"/>
      <c r="Z639" s="102"/>
      <c r="AA639" s="102"/>
      <c r="AB639" s="102"/>
    </row>
    <row r="640" spans="1:11" s="112" customFormat="1" ht="16.5" customHeight="1">
      <c r="A640" s="114" t="s">
        <v>815</v>
      </c>
      <c r="B640" s="114"/>
      <c r="C640" s="114"/>
      <c r="D640" s="114"/>
      <c r="E640" s="114"/>
      <c r="F640" s="114"/>
      <c r="G640" s="114"/>
      <c r="H640" s="415" t="s">
        <v>816</v>
      </c>
      <c r="I640" s="415"/>
      <c r="J640" s="111"/>
      <c r="K640" s="111"/>
    </row>
    <row r="641" spans="1:11" s="112" customFormat="1" ht="12.75">
      <c r="A641" s="418"/>
      <c r="B641" s="418"/>
      <c r="C641" s="418"/>
      <c r="D641" s="418"/>
      <c r="E641" s="418"/>
      <c r="F641" s="418"/>
      <c r="G641" s="418"/>
      <c r="H641" s="120" t="s">
        <v>538</v>
      </c>
      <c r="I641" s="120" t="s">
        <v>539</v>
      </c>
      <c r="J641" s="111"/>
      <c r="K641" s="111"/>
    </row>
    <row r="642" spans="1:12" s="112" customFormat="1" ht="18" customHeight="1">
      <c r="A642" s="349" t="s">
        <v>817</v>
      </c>
      <c r="B642" s="349"/>
      <c r="C642" s="349"/>
      <c r="D642" s="349"/>
      <c r="E642" s="349"/>
      <c r="F642" s="349"/>
      <c r="G642" s="349"/>
      <c r="H642" s="250">
        <v>0</v>
      </c>
      <c r="I642" s="303">
        <f>SUM(I643:I646)</f>
        <v>0</v>
      </c>
      <c r="J642" s="111"/>
      <c r="K642" s="111"/>
      <c r="L642" s="304"/>
    </row>
    <row r="643" spans="1:11" s="112" customFormat="1" ht="27.75" customHeight="1">
      <c r="A643" s="419" t="s">
        <v>818</v>
      </c>
      <c r="B643" s="419"/>
      <c r="C643" s="419"/>
      <c r="D643" s="419"/>
      <c r="E643" s="419"/>
      <c r="F643" s="419"/>
      <c r="G643" s="419"/>
      <c r="H643" s="250">
        <v>0</v>
      </c>
      <c r="I643" s="305">
        <f>SUM(I644:I650)</f>
        <v>0</v>
      </c>
      <c r="J643" s="111"/>
      <c r="K643" s="111"/>
    </row>
    <row r="644" spans="1:11" s="112" customFormat="1" ht="17.25" customHeight="1">
      <c r="A644" s="331" t="s">
        <v>819</v>
      </c>
      <c r="B644" s="331"/>
      <c r="C644" s="331"/>
      <c r="D644" s="331"/>
      <c r="E644" s="331"/>
      <c r="F644" s="331"/>
      <c r="G644" s="331"/>
      <c r="H644" s="250">
        <v>0</v>
      </c>
      <c r="I644" s="305">
        <f>SUM(I645:I651)</f>
        <v>0</v>
      </c>
      <c r="J644" s="111"/>
      <c r="K644" s="111"/>
    </row>
    <row r="645" spans="1:11" s="112" customFormat="1" ht="17.25" customHeight="1">
      <c r="A645" s="331" t="s">
        <v>820</v>
      </c>
      <c r="B645" s="331"/>
      <c r="C645" s="331"/>
      <c r="D645" s="331"/>
      <c r="E645" s="331"/>
      <c r="F645" s="331"/>
      <c r="G645" s="331"/>
      <c r="H645" s="250">
        <v>0</v>
      </c>
      <c r="I645" s="305">
        <f>SUM(I646:I652)</f>
        <v>0</v>
      </c>
      <c r="J645" s="111"/>
      <c r="K645" s="111"/>
    </row>
    <row r="646" spans="1:11" s="112" customFormat="1" ht="17.25" customHeight="1">
      <c r="A646" s="331" t="s">
        <v>821</v>
      </c>
      <c r="B646" s="331"/>
      <c r="C646" s="331"/>
      <c r="D646" s="331"/>
      <c r="E646" s="331"/>
      <c r="F646" s="331"/>
      <c r="G646" s="331"/>
      <c r="H646" s="250">
        <v>0</v>
      </c>
      <c r="I646" s="305">
        <f>SUM(I647:I653)</f>
        <v>0</v>
      </c>
      <c r="J646" s="111"/>
      <c r="K646" s="111"/>
    </row>
    <row r="647" spans="1:11" s="112" customFormat="1" ht="17.25" customHeight="1">
      <c r="A647" s="349" t="s">
        <v>822</v>
      </c>
      <c r="B647" s="349"/>
      <c r="C647" s="349"/>
      <c r="D647" s="349"/>
      <c r="E647" s="349"/>
      <c r="F647" s="349"/>
      <c r="G647" s="349"/>
      <c r="H647" s="250">
        <v>0</v>
      </c>
      <c r="I647" s="305">
        <v>0</v>
      </c>
      <c r="J647" s="111"/>
      <c r="K647" s="111"/>
    </row>
    <row r="648" spans="1:11" s="112" customFormat="1" ht="17.25" customHeight="1">
      <c r="A648" s="349" t="s">
        <v>823</v>
      </c>
      <c r="B648" s="349"/>
      <c r="C648" s="349"/>
      <c r="D648" s="349"/>
      <c r="E648" s="349"/>
      <c r="F648" s="349"/>
      <c r="G648" s="349"/>
      <c r="H648" s="250">
        <v>0</v>
      </c>
      <c r="I648" s="305">
        <f>SUM(I649:I655)</f>
        <v>0</v>
      </c>
      <c r="J648" s="111"/>
      <c r="K648" s="111"/>
    </row>
    <row r="649" spans="1:11" s="112" customFormat="1" ht="17.25" customHeight="1">
      <c r="A649" s="331" t="s">
        <v>824</v>
      </c>
      <c r="B649" s="331"/>
      <c r="C649" s="331"/>
      <c r="D649" s="331"/>
      <c r="E649" s="331"/>
      <c r="F649" s="331"/>
      <c r="G649" s="331"/>
      <c r="H649" s="250">
        <v>0</v>
      </c>
      <c r="I649" s="250">
        <v>0</v>
      </c>
      <c r="J649" s="111"/>
      <c r="K649" s="111"/>
    </row>
    <row r="650" spans="1:11" s="112" customFormat="1" ht="17.25" customHeight="1">
      <c r="A650" s="331" t="s">
        <v>825</v>
      </c>
      <c r="B650" s="331"/>
      <c r="C650" s="331"/>
      <c r="D650" s="331"/>
      <c r="E650" s="331"/>
      <c r="F650" s="331"/>
      <c r="G650" s="331"/>
      <c r="H650" s="250">
        <v>0</v>
      </c>
      <c r="I650" s="250">
        <v>0</v>
      </c>
      <c r="J650" s="111"/>
      <c r="K650" s="111"/>
    </row>
    <row r="651" spans="1:11" s="112" customFormat="1" ht="17.25" customHeight="1">
      <c r="A651" s="331" t="s">
        <v>826</v>
      </c>
      <c r="B651" s="331"/>
      <c r="C651" s="331"/>
      <c r="D651" s="331"/>
      <c r="E651" s="331"/>
      <c r="F651" s="331"/>
      <c r="G651" s="331"/>
      <c r="H651" s="250">
        <v>0</v>
      </c>
      <c r="I651" s="250">
        <v>0</v>
      </c>
      <c r="J651" s="111"/>
      <c r="K651" s="111"/>
    </row>
    <row r="652" spans="1:11" s="112" customFormat="1" ht="17.25" customHeight="1">
      <c r="A652" s="331" t="s">
        <v>827</v>
      </c>
      <c r="B652" s="331"/>
      <c r="C652" s="331"/>
      <c r="D652" s="331"/>
      <c r="E652" s="331"/>
      <c r="F652" s="331"/>
      <c r="G652" s="331"/>
      <c r="H652" s="250">
        <v>0</v>
      </c>
      <c r="I652" s="250">
        <v>0</v>
      </c>
      <c r="J652" s="111"/>
      <c r="K652" s="111"/>
    </row>
    <row r="653" spans="1:11" s="112" customFormat="1" ht="17.25" customHeight="1">
      <c r="A653" s="331" t="s">
        <v>828</v>
      </c>
      <c r="B653" s="331"/>
      <c r="C653" s="331"/>
      <c r="D653" s="331"/>
      <c r="E653" s="331"/>
      <c r="F653" s="331"/>
      <c r="G653" s="331"/>
      <c r="H653" s="250">
        <v>0</v>
      </c>
      <c r="I653" s="250">
        <v>0</v>
      </c>
      <c r="J653" s="111"/>
      <c r="K653" s="111"/>
    </row>
    <row r="654" spans="1:11" s="112" customFormat="1" ht="17.25" customHeight="1">
      <c r="A654" s="331" t="s">
        <v>829</v>
      </c>
      <c r="B654" s="331"/>
      <c r="C654" s="331"/>
      <c r="D654" s="331"/>
      <c r="E654" s="331"/>
      <c r="F654" s="331"/>
      <c r="G654" s="331"/>
      <c r="H654" s="250">
        <v>0</v>
      </c>
      <c r="I654" s="250">
        <v>0</v>
      </c>
      <c r="J654" s="111"/>
      <c r="K654" s="111"/>
    </row>
    <row r="655" spans="1:11" s="112" customFormat="1" ht="17.25" customHeight="1">
      <c r="A655" s="331" t="s">
        <v>821</v>
      </c>
      <c r="B655" s="331"/>
      <c r="C655" s="331"/>
      <c r="D655" s="331"/>
      <c r="E655" s="331"/>
      <c r="F655" s="331"/>
      <c r="G655" s="331"/>
      <c r="H655" s="250">
        <v>0</v>
      </c>
      <c r="I655" s="250">
        <v>0</v>
      </c>
      <c r="J655" s="111"/>
      <c r="K655" s="111"/>
    </row>
    <row r="656" spans="1:11" s="112" customFormat="1" ht="17.25" customHeight="1">
      <c r="A656" s="349" t="s">
        <v>830</v>
      </c>
      <c r="B656" s="349"/>
      <c r="C656" s="349"/>
      <c r="D656" s="349"/>
      <c r="E656" s="349"/>
      <c r="F656" s="349"/>
      <c r="G656" s="349"/>
      <c r="H656" s="305">
        <f>SUM(H657:H662)</f>
        <v>0</v>
      </c>
      <c r="I656" s="305">
        <f>SUM(I657:I662)</f>
        <v>0</v>
      </c>
      <c r="J656" s="111"/>
      <c r="K656" s="111"/>
    </row>
    <row r="657" spans="1:11" s="112" customFormat="1" ht="17.25" customHeight="1">
      <c r="A657" s="331" t="s">
        <v>831</v>
      </c>
      <c r="B657" s="331"/>
      <c r="C657" s="331"/>
      <c r="D657" s="331"/>
      <c r="E657" s="331"/>
      <c r="F657" s="331"/>
      <c r="G657" s="331"/>
      <c r="H657" s="250"/>
      <c r="I657" s="250"/>
      <c r="J657" s="111"/>
      <c r="K657" s="111"/>
    </row>
    <row r="658" spans="1:11" s="112" customFormat="1" ht="17.25" customHeight="1">
      <c r="A658" s="331" t="s">
        <v>832</v>
      </c>
      <c r="B658" s="331"/>
      <c r="C658" s="331"/>
      <c r="D658" s="331"/>
      <c r="E658" s="331"/>
      <c r="F658" s="331"/>
      <c r="G658" s="331"/>
      <c r="H658" s="250">
        <v>0</v>
      </c>
      <c r="I658" s="250">
        <v>0</v>
      </c>
      <c r="J658" s="111"/>
      <c r="K658" s="111"/>
    </row>
    <row r="659" spans="1:11" s="112" customFormat="1" ht="17.25" customHeight="1">
      <c r="A659" s="331" t="s">
        <v>833</v>
      </c>
      <c r="B659" s="331"/>
      <c r="C659" s="331"/>
      <c r="D659" s="331"/>
      <c r="E659" s="331"/>
      <c r="F659" s="331"/>
      <c r="G659" s="331"/>
      <c r="H659" s="250">
        <v>0</v>
      </c>
      <c r="I659" s="250">
        <v>0</v>
      </c>
      <c r="J659" s="111"/>
      <c r="K659" s="111"/>
    </row>
    <row r="660" spans="1:11" s="112" customFormat="1" ht="17.25" customHeight="1">
      <c r="A660" s="331" t="s">
        <v>834</v>
      </c>
      <c r="B660" s="331"/>
      <c r="C660" s="331"/>
      <c r="D660" s="331"/>
      <c r="E660" s="331"/>
      <c r="F660" s="331"/>
      <c r="G660" s="331"/>
      <c r="H660" s="250">
        <v>0</v>
      </c>
      <c r="I660" s="250">
        <v>0</v>
      </c>
      <c r="J660" s="111"/>
      <c r="K660" s="111"/>
    </row>
    <row r="661" spans="1:11" s="112" customFormat="1" ht="17.25" customHeight="1">
      <c r="A661" s="331" t="s">
        <v>835</v>
      </c>
      <c r="B661" s="331"/>
      <c r="C661" s="331"/>
      <c r="D661" s="331"/>
      <c r="E661" s="331"/>
      <c r="F661" s="331"/>
      <c r="G661" s="331"/>
      <c r="H661" s="250">
        <v>0</v>
      </c>
      <c r="I661" s="250">
        <v>0</v>
      </c>
      <c r="J661" s="111"/>
      <c r="K661" s="111"/>
    </row>
    <row r="662" spans="1:11" s="112" customFormat="1" ht="17.25" customHeight="1">
      <c r="A662" s="331" t="s">
        <v>836</v>
      </c>
      <c r="B662" s="331"/>
      <c r="C662" s="331"/>
      <c r="D662" s="331"/>
      <c r="E662" s="331"/>
      <c r="F662" s="331"/>
      <c r="G662" s="331"/>
      <c r="H662" s="250">
        <v>0</v>
      </c>
      <c r="I662" s="250">
        <v>0</v>
      </c>
      <c r="J662" s="111"/>
      <c r="K662" s="111"/>
    </row>
    <row r="663" spans="1:11" s="112" customFormat="1" ht="17.25" customHeight="1">
      <c r="A663" s="420" t="s">
        <v>837</v>
      </c>
      <c r="B663" s="420"/>
      <c r="C663" s="420"/>
      <c r="D663" s="420"/>
      <c r="E663" s="420"/>
      <c r="F663" s="420"/>
      <c r="G663" s="420"/>
      <c r="H663" s="420"/>
      <c r="I663" s="420"/>
      <c r="J663" s="111"/>
      <c r="K663" s="111"/>
    </row>
    <row r="664" spans="1:11" s="112" customFormat="1" ht="17.25" customHeight="1">
      <c r="A664" s="331" t="s">
        <v>838</v>
      </c>
      <c r="B664" s="331"/>
      <c r="C664" s="331"/>
      <c r="D664" s="331"/>
      <c r="E664" s="331"/>
      <c r="F664" s="331"/>
      <c r="G664" s="331"/>
      <c r="H664" s="331"/>
      <c r="I664" s="331"/>
      <c r="J664" s="111"/>
      <c r="K664" s="111"/>
    </row>
    <row r="665" spans="1:11" s="112" customFormat="1" ht="17.25" customHeight="1">
      <c r="A665" s="331" t="s">
        <v>839</v>
      </c>
      <c r="B665" s="331"/>
      <c r="C665" s="331"/>
      <c r="D665" s="331"/>
      <c r="E665" s="331"/>
      <c r="F665" s="331"/>
      <c r="G665" s="331"/>
      <c r="H665" s="331"/>
      <c r="I665" s="331"/>
      <c r="J665" s="111"/>
      <c r="K665" s="111"/>
    </row>
    <row r="666" spans="1:11" s="112" customFormat="1" ht="17.25" customHeight="1">
      <c r="A666" s="331" t="s">
        <v>840</v>
      </c>
      <c r="B666" s="331"/>
      <c r="C666" s="331"/>
      <c r="D666" s="331"/>
      <c r="E666" s="331"/>
      <c r="F666" s="331"/>
      <c r="G666" s="331"/>
      <c r="H666" s="331"/>
      <c r="I666" s="331"/>
      <c r="J666" s="111"/>
      <c r="K666" s="111"/>
    </row>
    <row r="667" spans="1:11" s="112" customFormat="1" ht="17.25" customHeight="1">
      <c r="A667" s="331" t="s">
        <v>841</v>
      </c>
      <c r="B667" s="331"/>
      <c r="C667" s="331"/>
      <c r="D667" s="331"/>
      <c r="E667" s="331"/>
      <c r="F667" s="331"/>
      <c r="G667" s="331"/>
      <c r="H667" s="331"/>
      <c r="I667" s="331"/>
      <c r="J667" s="111"/>
      <c r="K667" s="111"/>
    </row>
    <row r="668" spans="1:11" s="112" customFormat="1" ht="17.25" customHeight="1">
      <c r="A668" s="331" t="s">
        <v>842</v>
      </c>
      <c r="B668" s="331"/>
      <c r="C668" s="331"/>
      <c r="D668" s="331"/>
      <c r="E668" s="331"/>
      <c r="F668" s="331"/>
      <c r="G668" s="331"/>
      <c r="H668" s="331"/>
      <c r="I668" s="331"/>
      <c r="J668" s="111"/>
      <c r="K668" s="111"/>
    </row>
    <row r="669" spans="1:11" s="112" customFormat="1" ht="29.25" customHeight="1">
      <c r="A669" s="419" t="s">
        <v>843</v>
      </c>
      <c r="B669" s="419"/>
      <c r="C669" s="419"/>
      <c r="D669" s="419"/>
      <c r="E669" s="419"/>
      <c r="F669" s="419"/>
      <c r="G669" s="419"/>
      <c r="H669" s="419"/>
      <c r="I669" s="419"/>
      <c r="J669" s="111"/>
      <c r="K669" s="111"/>
    </row>
    <row r="670" spans="1:11" s="112" customFormat="1" ht="17.25" customHeight="1">
      <c r="A670" s="331" t="s">
        <v>844</v>
      </c>
      <c r="B670" s="331"/>
      <c r="C670" s="331"/>
      <c r="D670" s="331"/>
      <c r="E670" s="331"/>
      <c r="F670" s="331"/>
      <c r="G670" s="331"/>
      <c r="H670" s="331"/>
      <c r="I670" s="331"/>
      <c r="J670" s="111"/>
      <c r="K670" s="111"/>
    </row>
    <row r="671" spans="1:11" s="112" customFormat="1" ht="17.25" customHeight="1">
      <c r="A671" s="331" t="s">
        <v>845</v>
      </c>
      <c r="B671" s="331"/>
      <c r="C671" s="331"/>
      <c r="D671" s="331"/>
      <c r="E671" s="331"/>
      <c r="F671" s="331"/>
      <c r="G671" s="331"/>
      <c r="H671" s="331"/>
      <c r="I671" s="331"/>
      <c r="J671" s="111"/>
      <c r="K671" s="111"/>
    </row>
    <row r="672" spans="7:28" s="99" customFormat="1" ht="15" customHeight="1">
      <c r="G672" s="306"/>
      <c r="H672" s="421" t="s">
        <v>846</v>
      </c>
      <c r="I672" s="421"/>
      <c r="K672" s="100"/>
      <c r="O672" s="101"/>
      <c r="P672" s="101"/>
      <c r="Q672" s="101"/>
      <c r="R672" s="101"/>
      <c r="U672" s="102"/>
      <c r="V672" s="102"/>
      <c r="W672" s="102"/>
      <c r="X672" s="102"/>
      <c r="Y672" s="102"/>
      <c r="Z672" s="102"/>
      <c r="AA672" s="102"/>
      <c r="AB672" s="102"/>
    </row>
    <row r="673" spans="1:28" s="98" customFormat="1" ht="18" customHeight="1">
      <c r="A673" s="418" t="s">
        <v>847</v>
      </c>
      <c r="B673" s="418"/>
      <c r="C673" s="418"/>
      <c r="D673" s="418"/>
      <c r="E673" s="418" t="s">
        <v>848</v>
      </c>
      <c r="F673" s="418"/>
      <c r="G673" s="418"/>
      <c r="H673" s="418" t="s">
        <v>849</v>
      </c>
      <c r="I673" s="418"/>
      <c r="K673" s="107"/>
      <c r="O673" s="108"/>
      <c r="P673" s="108"/>
      <c r="Q673" s="108"/>
      <c r="R673" s="108"/>
      <c r="U673" s="109"/>
      <c r="V673" s="109"/>
      <c r="W673" s="109"/>
      <c r="X673" s="109"/>
      <c r="Y673" s="109"/>
      <c r="Z673" s="109"/>
      <c r="AA673" s="109"/>
      <c r="AB673" s="109"/>
    </row>
    <row r="674" spans="1:28" s="99" customFormat="1" ht="15.75" customHeight="1">
      <c r="A674" s="421" t="s">
        <v>42</v>
      </c>
      <c r="B674" s="421"/>
      <c r="C674" s="421"/>
      <c r="D674" s="421"/>
      <c r="E674" s="421" t="s">
        <v>42</v>
      </c>
      <c r="F674" s="421"/>
      <c r="G674" s="421"/>
      <c r="H674" s="421" t="s">
        <v>850</v>
      </c>
      <c r="I674" s="421"/>
      <c r="K674" s="100"/>
      <c r="O674" s="101"/>
      <c r="P674" s="101"/>
      <c r="Q674" s="101"/>
      <c r="R674" s="101"/>
      <c r="U674" s="102"/>
      <c r="V674" s="102"/>
      <c r="W674" s="102"/>
      <c r="X674" s="102"/>
      <c r="Y674" s="102"/>
      <c r="Z674" s="102"/>
      <c r="AA674" s="102"/>
      <c r="AB674" s="102"/>
    </row>
    <row r="675" spans="8:28" s="99" customFormat="1" ht="18" customHeight="1">
      <c r="H675" s="94"/>
      <c r="I675" s="94"/>
      <c r="K675" s="100"/>
      <c r="O675" s="101"/>
      <c r="P675" s="101"/>
      <c r="Q675" s="101"/>
      <c r="R675" s="101"/>
      <c r="U675" s="102"/>
      <c r="V675" s="102"/>
      <c r="W675" s="102"/>
      <c r="X675" s="102"/>
      <c r="Y675" s="102"/>
      <c r="Z675" s="102"/>
      <c r="AA675" s="102"/>
      <c r="AB675" s="102"/>
    </row>
    <row r="676" spans="8:28" s="99" customFormat="1" ht="18" customHeight="1">
      <c r="H676" s="94"/>
      <c r="I676" s="94"/>
      <c r="K676" s="100"/>
      <c r="O676" s="101"/>
      <c r="P676" s="101"/>
      <c r="Q676" s="101"/>
      <c r="R676" s="101"/>
      <c r="U676" s="102"/>
      <c r="V676" s="102"/>
      <c r="W676" s="102"/>
      <c r="X676" s="102"/>
      <c r="Y676" s="102"/>
      <c r="Z676" s="102"/>
      <c r="AA676" s="102"/>
      <c r="AB676" s="102"/>
    </row>
    <row r="677" spans="8:28" s="99" customFormat="1" ht="19.5" customHeight="1">
      <c r="H677" s="94"/>
      <c r="I677" s="94"/>
      <c r="K677" s="100"/>
      <c r="O677" s="101"/>
      <c r="P677" s="101"/>
      <c r="Q677" s="101"/>
      <c r="R677" s="101"/>
      <c r="U677" s="102"/>
      <c r="V677" s="102"/>
      <c r="W677" s="102"/>
      <c r="X677" s="102"/>
      <c r="Y677" s="102"/>
      <c r="Z677" s="102"/>
      <c r="AA677" s="102"/>
      <c r="AB677" s="102"/>
    </row>
    <row r="678" spans="8:28" s="99" customFormat="1" ht="19.5" customHeight="1">
      <c r="H678" s="94"/>
      <c r="I678" s="94"/>
      <c r="K678" s="100"/>
      <c r="O678" s="101"/>
      <c r="P678" s="101"/>
      <c r="Q678" s="101"/>
      <c r="R678" s="101"/>
      <c r="U678" s="102"/>
      <c r="V678" s="102"/>
      <c r="W678" s="102"/>
      <c r="X678" s="102"/>
      <c r="Y678" s="102"/>
      <c r="Z678" s="102"/>
      <c r="AA678" s="102"/>
      <c r="AB678" s="102"/>
    </row>
    <row r="679" spans="1:28" s="98" customFormat="1" ht="16.5" customHeight="1">
      <c r="A679" s="418" t="s">
        <v>851</v>
      </c>
      <c r="B679" s="418"/>
      <c r="C679" s="418"/>
      <c r="D679" s="418"/>
      <c r="E679" s="418" t="s">
        <v>852</v>
      </c>
      <c r="F679" s="418"/>
      <c r="G679" s="418"/>
      <c r="H679" s="418" t="s">
        <v>853</v>
      </c>
      <c r="I679" s="418"/>
      <c r="J679" s="107"/>
      <c r="K679" s="107"/>
      <c r="O679" s="108"/>
      <c r="P679" s="108"/>
      <c r="Q679" s="108"/>
      <c r="R679" s="108"/>
      <c r="U679" s="109"/>
      <c r="V679" s="109"/>
      <c r="W679" s="109"/>
      <c r="X679" s="109"/>
      <c r="Y679" s="109"/>
      <c r="Z679" s="109"/>
      <c r="AA679" s="109"/>
      <c r="AB679" s="109"/>
    </row>
    <row r="680" spans="8:28" s="99" customFormat="1" ht="12.75">
      <c r="H680" s="94"/>
      <c r="I680" s="94"/>
      <c r="K680" s="100"/>
      <c r="O680" s="101"/>
      <c r="P680" s="101"/>
      <c r="Q680" s="101"/>
      <c r="R680" s="101"/>
      <c r="U680" s="102"/>
      <c r="V680" s="102"/>
      <c r="W680" s="102"/>
      <c r="X680" s="102"/>
      <c r="Y680" s="102"/>
      <c r="Z680" s="102"/>
      <c r="AA680" s="102"/>
      <c r="AB680" s="102"/>
    </row>
    <row r="681" spans="8:28" s="99" customFormat="1" ht="12.75">
      <c r="H681" s="94"/>
      <c r="I681" s="94"/>
      <c r="K681" s="100"/>
      <c r="O681" s="101"/>
      <c r="P681" s="101"/>
      <c r="Q681" s="101"/>
      <c r="R681" s="101"/>
      <c r="U681" s="102"/>
      <c r="V681" s="102"/>
      <c r="W681" s="102"/>
      <c r="X681" s="102"/>
      <c r="Y681" s="102"/>
      <c r="Z681" s="102"/>
      <c r="AA681" s="102"/>
      <c r="AB681" s="102"/>
    </row>
    <row r="682" spans="8:28" s="99" customFormat="1" ht="12.75">
      <c r="H682" s="94"/>
      <c r="I682" s="94"/>
      <c r="K682" s="100"/>
      <c r="O682" s="101"/>
      <c r="P682" s="101"/>
      <c r="Q682" s="101"/>
      <c r="R682" s="101"/>
      <c r="U682" s="102"/>
      <c r="V682" s="102"/>
      <c r="W682" s="102"/>
      <c r="X682" s="102"/>
      <c r="Y682" s="102"/>
      <c r="Z682" s="102"/>
      <c r="AA682" s="102"/>
      <c r="AB682" s="102"/>
    </row>
    <row r="683" spans="8:28" s="99" customFormat="1" ht="12.75">
      <c r="H683" s="94"/>
      <c r="I683" s="94"/>
      <c r="K683" s="100"/>
      <c r="O683" s="101"/>
      <c r="P683" s="101"/>
      <c r="Q683" s="101"/>
      <c r="R683" s="101"/>
      <c r="U683" s="102"/>
      <c r="V683" s="102"/>
      <c r="W683" s="102"/>
      <c r="X683" s="102"/>
      <c r="Y683" s="102"/>
      <c r="Z683" s="102"/>
      <c r="AA683" s="102"/>
      <c r="AB683" s="102"/>
    </row>
    <row r="684" spans="8:28" s="99" customFormat="1" ht="12.75">
      <c r="H684" s="94"/>
      <c r="I684" s="94"/>
      <c r="K684" s="100"/>
      <c r="O684" s="101"/>
      <c r="P684" s="101"/>
      <c r="Q684" s="101"/>
      <c r="R684" s="101"/>
      <c r="U684" s="102"/>
      <c r="V684" s="102"/>
      <c r="W684" s="102"/>
      <c r="X684" s="102"/>
      <c r="Y684" s="102"/>
      <c r="Z684" s="102"/>
      <c r="AA684" s="102"/>
      <c r="AB684" s="102"/>
    </row>
    <row r="685" spans="8:28" s="99" customFormat="1" ht="12.75">
      <c r="H685" s="94"/>
      <c r="I685" s="94"/>
      <c r="K685" s="100"/>
      <c r="O685" s="101"/>
      <c r="P685" s="101"/>
      <c r="Q685" s="101"/>
      <c r="R685" s="101"/>
      <c r="U685" s="102"/>
      <c r="V685" s="102"/>
      <c r="W685" s="102"/>
      <c r="X685" s="102"/>
      <c r="Y685" s="102"/>
      <c r="Z685" s="102"/>
      <c r="AA685" s="102"/>
      <c r="AB685" s="102"/>
    </row>
    <row r="686" spans="8:28" s="99" customFormat="1" ht="12.75">
      <c r="H686" s="94"/>
      <c r="I686" s="94"/>
      <c r="K686" s="100"/>
      <c r="O686" s="101"/>
      <c r="P686" s="101"/>
      <c r="Q686" s="101"/>
      <c r="R686" s="101"/>
      <c r="U686" s="102"/>
      <c r="V686" s="102"/>
      <c r="W686" s="102"/>
      <c r="X686" s="102"/>
      <c r="Y686" s="102"/>
      <c r="Z686" s="102"/>
      <c r="AA686" s="102"/>
      <c r="AB686" s="102"/>
    </row>
    <row r="687" spans="8:28" s="99" customFormat="1" ht="12.75">
      <c r="H687" s="94"/>
      <c r="I687" s="94"/>
      <c r="K687" s="100"/>
      <c r="O687" s="101"/>
      <c r="P687" s="101"/>
      <c r="Q687" s="101"/>
      <c r="R687" s="101"/>
      <c r="U687" s="102"/>
      <c r="V687" s="102"/>
      <c r="W687" s="102"/>
      <c r="X687" s="102"/>
      <c r="Y687" s="102"/>
      <c r="Z687" s="102"/>
      <c r="AA687" s="102"/>
      <c r="AB687" s="102"/>
    </row>
    <row r="688" spans="8:28" s="99" customFormat="1" ht="12.75">
      <c r="H688" s="94"/>
      <c r="I688" s="94"/>
      <c r="K688" s="100"/>
      <c r="O688" s="101"/>
      <c r="P688" s="101"/>
      <c r="Q688" s="101"/>
      <c r="R688" s="101"/>
      <c r="U688" s="102"/>
      <c r="V688" s="102"/>
      <c r="W688" s="102"/>
      <c r="X688" s="102"/>
      <c r="Y688" s="102"/>
      <c r="Z688" s="102"/>
      <c r="AA688" s="102"/>
      <c r="AB688" s="102"/>
    </row>
    <row r="689" spans="8:28" s="99" customFormat="1" ht="12.75">
      <c r="H689" s="94"/>
      <c r="I689" s="94"/>
      <c r="K689" s="100"/>
      <c r="O689" s="101"/>
      <c r="P689" s="101"/>
      <c r="Q689" s="101"/>
      <c r="R689" s="101"/>
      <c r="U689" s="102"/>
      <c r="V689" s="102"/>
      <c r="W689" s="102"/>
      <c r="X689" s="102"/>
      <c r="Y689" s="102"/>
      <c r="Z689" s="102"/>
      <c r="AA689" s="102"/>
      <c r="AB689" s="102"/>
    </row>
    <row r="690" spans="8:28" s="99" customFormat="1" ht="12.75">
      <c r="H690" s="94"/>
      <c r="I690" s="94"/>
      <c r="K690" s="100"/>
      <c r="O690" s="101"/>
      <c r="P690" s="101"/>
      <c r="Q690" s="101"/>
      <c r="R690" s="101"/>
      <c r="U690" s="102"/>
      <c r="V690" s="102"/>
      <c r="W690" s="102"/>
      <c r="X690" s="102"/>
      <c r="Y690" s="102"/>
      <c r="Z690" s="102"/>
      <c r="AA690" s="102"/>
      <c r="AB690" s="102"/>
    </row>
    <row r="691" spans="8:28" s="99" customFormat="1" ht="12.75">
      <c r="H691" s="94"/>
      <c r="I691" s="94"/>
      <c r="K691" s="100"/>
      <c r="O691" s="101"/>
      <c r="P691" s="101"/>
      <c r="Q691" s="101"/>
      <c r="R691" s="101"/>
      <c r="U691" s="102"/>
      <c r="V691" s="102"/>
      <c r="W691" s="102"/>
      <c r="X691" s="102"/>
      <c r="Y691" s="102"/>
      <c r="Z691" s="102"/>
      <c r="AA691" s="102"/>
      <c r="AB691" s="102"/>
    </row>
    <row r="692" spans="8:28" s="99" customFormat="1" ht="12.75">
      <c r="H692" s="94"/>
      <c r="I692" s="94"/>
      <c r="K692" s="100"/>
      <c r="O692" s="101"/>
      <c r="P692" s="101"/>
      <c r="Q692" s="101"/>
      <c r="R692" s="101"/>
      <c r="U692" s="102"/>
      <c r="V692" s="102"/>
      <c r="W692" s="102"/>
      <c r="X692" s="102"/>
      <c r="Y692" s="102"/>
      <c r="Z692" s="102"/>
      <c r="AA692" s="102"/>
      <c r="AB692" s="102"/>
    </row>
    <row r="693" spans="8:28" s="99" customFormat="1" ht="12.75">
      <c r="H693" s="94"/>
      <c r="I693" s="94"/>
      <c r="K693" s="100"/>
      <c r="O693" s="101"/>
      <c r="P693" s="101"/>
      <c r="Q693" s="101"/>
      <c r="R693" s="101"/>
      <c r="U693" s="102"/>
      <c r="V693" s="102"/>
      <c r="W693" s="102"/>
      <c r="X693" s="102"/>
      <c r="Y693" s="102"/>
      <c r="Z693" s="102"/>
      <c r="AA693" s="102"/>
      <c r="AB693" s="102"/>
    </row>
    <row r="694" spans="8:28" s="99" customFormat="1" ht="12.75">
      <c r="H694" s="94"/>
      <c r="I694" s="94"/>
      <c r="K694" s="100"/>
      <c r="O694" s="101"/>
      <c r="P694" s="101"/>
      <c r="Q694" s="101"/>
      <c r="R694" s="101"/>
      <c r="U694" s="102"/>
      <c r="V694" s="102"/>
      <c r="W694" s="102"/>
      <c r="X694" s="102"/>
      <c r="Y694" s="102"/>
      <c r="Z694" s="102"/>
      <c r="AA694" s="102"/>
      <c r="AB694" s="102"/>
    </row>
    <row r="695" spans="8:28" s="99" customFormat="1" ht="12.75">
      <c r="H695" s="94"/>
      <c r="I695" s="94"/>
      <c r="K695" s="100"/>
      <c r="O695" s="101"/>
      <c r="P695" s="101"/>
      <c r="Q695" s="101"/>
      <c r="R695" s="101"/>
      <c r="U695" s="102"/>
      <c r="V695" s="102"/>
      <c r="W695" s="102"/>
      <c r="X695" s="102"/>
      <c r="Y695" s="102"/>
      <c r="Z695" s="102"/>
      <c r="AA695" s="102"/>
      <c r="AB695" s="102"/>
    </row>
    <row r="696" spans="8:28" s="99" customFormat="1" ht="12.75">
      <c r="H696" s="94"/>
      <c r="I696" s="94"/>
      <c r="K696" s="100"/>
      <c r="O696" s="101"/>
      <c r="P696" s="101"/>
      <c r="Q696" s="101"/>
      <c r="R696" s="101"/>
      <c r="U696" s="102"/>
      <c r="V696" s="102"/>
      <c r="W696" s="102"/>
      <c r="X696" s="102"/>
      <c r="Y696" s="102"/>
      <c r="Z696" s="102"/>
      <c r="AA696" s="102"/>
      <c r="AB696" s="102"/>
    </row>
    <row r="697" spans="8:28" s="99" customFormat="1" ht="12.75">
      <c r="H697" s="94"/>
      <c r="I697" s="94"/>
      <c r="K697" s="100"/>
      <c r="O697" s="101"/>
      <c r="P697" s="101"/>
      <c r="Q697" s="101"/>
      <c r="R697" s="101"/>
      <c r="U697" s="102"/>
      <c r="V697" s="102"/>
      <c r="W697" s="102"/>
      <c r="X697" s="102"/>
      <c r="Y697" s="102"/>
      <c r="Z697" s="102"/>
      <c r="AA697" s="102"/>
      <c r="AB697" s="102"/>
    </row>
  </sheetData>
  <sheetProtection/>
  <mergeCells count="379">
    <mergeCell ref="A679:D679"/>
    <mergeCell ref="E679:G679"/>
    <mergeCell ref="H679:I679"/>
    <mergeCell ref="A673:D673"/>
    <mergeCell ref="E673:G673"/>
    <mergeCell ref="H673:I673"/>
    <mergeCell ref="A674:D674"/>
    <mergeCell ref="E674:G674"/>
    <mergeCell ref="H674:I674"/>
    <mergeCell ref="A667:I667"/>
    <mergeCell ref="A668:I668"/>
    <mergeCell ref="A669:I669"/>
    <mergeCell ref="A670:I670"/>
    <mergeCell ref="A671:I671"/>
    <mergeCell ref="H672:I672"/>
    <mergeCell ref="A661:G661"/>
    <mergeCell ref="A662:G662"/>
    <mergeCell ref="A663:I663"/>
    <mergeCell ref="A664:I664"/>
    <mergeCell ref="A665:I665"/>
    <mergeCell ref="A666:I666"/>
    <mergeCell ref="A655:G655"/>
    <mergeCell ref="A656:G656"/>
    <mergeCell ref="A657:G657"/>
    <mergeCell ref="A658:G658"/>
    <mergeCell ref="A659:G659"/>
    <mergeCell ref="A660:G660"/>
    <mergeCell ref="A649:G649"/>
    <mergeCell ref="A650:G650"/>
    <mergeCell ref="A651:G651"/>
    <mergeCell ref="A652:G652"/>
    <mergeCell ref="A653:G653"/>
    <mergeCell ref="A654:G654"/>
    <mergeCell ref="A643:G643"/>
    <mergeCell ref="A644:G644"/>
    <mergeCell ref="A645:G645"/>
    <mergeCell ref="A646:G646"/>
    <mergeCell ref="A647:G647"/>
    <mergeCell ref="A648:G648"/>
    <mergeCell ref="A636:G636"/>
    <mergeCell ref="A637:G637"/>
    <mergeCell ref="A638:G638"/>
    <mergeCell ref="H640:I640"/>
    <mergeCell ref="A641:G641"/>
    <mergeCell ref="A642:G642"/>
    <mergeCell ref="A624:G624"/>
    <mergeCell ref="A625:G625"/>
    <mergeCell ref="A626:G626"/>
    <mergeCell ref="A627:G627"/>
    <mergeCell ref="A631:G631"/>
    <mergeCell ref="A635:G635"/>
    <mergeCell ref="A616:G616"/>
    <mergeCell ref="A617:G617"/>
    <mergeCell ref="A618:G618"/>
    <mergeCell ref="A619:G619"/>
    <mergeCell ref="A622:G622"/>
    <mergeCell ref="A623:G623"/>
    <mergeCell ref="A610:G610"/>
    <mergeCell ref="A611:G611"/>
    <mergeCell ref="A612:G612"/>
    <mergeCell ref="A613:G613"/>
    <mergeCell ref="A614:G614"/>
    <mergeCell ref="A615:G615"/>
    <mergeCell ref="A555:G555"/>
    <mergeCell ref="A569:E569"/>
    <mergeCell ref="A571:D571"/>
    <mergeCell ref="A607:G607"/>
    <mergeCell ref="A608:G608"/>
    <mergeCell ref="A609:G609"/>
    <mergeCell ref="A546:G546"/>
    <mergeCell ref="A547:G547"/>
    <mergeCell ref="A548:G548"/>
    <mergeCell ref="A549:G549"/>
    <mergeCell ref="A550:I550"/>
    <mergeCell ref="H552:I552"/>
    <mergeCell ref="A540:G540"/>
    <mergeCell ref="A541:G541"/>
    <mergeCell ref="A542:G542"/>
    <mergeCell ref="A543:G543"/>
    <mergeCell ref="A544:G544"/>
    <mergeCell ref="A545:G545"/>
    <mergeCell ref="A530:I530"/>
    <mergeCell ref="A531:I531"/>
    <mergeCell ref="A536:I536"/>
    <mergeCell ref="A537:G537"/>
    <mergeCell ref="A538:G538"/>
    <mergeCell ref="A539:G539"/>
    <mergeCell ref="A499:C499"/>
    <mergeCell ref="A500:C500"/>
    <mergeCell ref="A501:C501"/>
    <mergeCell ref="A502:C502"/>
    <mergeCell ref="A503:C503"/>
    <mergeCell ref="A504:C504"/>
    <mergeCell ref="A493:C493"/>
    <mergeCell ref="A494:C494"/>
    <mergeCell ref="A495:C495"/>
    <mergeCell ref="A496:C496"/>
    <mergeCell ref="A497:C497"/>
    <mergeCell ref="A498:C498"/>
    <mergeCell ref="A487:C487"/>
    <mergeCell ref="A488:C488"/>
    <mergeCell ref="A489:C489"/>
    <mergeCell ref="A490:C490"/>
    <mergeCell ref="A491:C491"/>
    <mergeCell ref="A492:C492"/>
    <mergeCell ref="A479:G479"/>
    <mergeCell ref="A480:G480"/>
    <mergeCell ref="A481:G481"/>
    <mergeCell ref="A482:G482"/>
    <mergeCell ref="A483:G483"/>
    <mergeCell ref="A486:C486"/>
    <mergeCell ref="A473:G473"/>
    <mergeCell ref="A474:G474"/>
    <mergeCell ref="A475:G475"/>
    <mergeCell ref="A476:G476"/>
    <mergeCell ref="A477:G477"/>
    <mergeCell ref="A478:G478"/>
    <mergeCell ref="A458:E458"/>
    <mergeCell ref="A464:G464"/>
    <mergeCell ref="A465:G465"/>
    <mergeCell ref="A470:G470"/>
    <mergeCell ref="A471:G471"/>
    <mergeCell ref="A472:G472"/>
    <mergeCell ref="F447:G447"/>
    <mergeCell ref="H447:I447"/>
    <mergeCell ref="A449:E449"/>
    <mergeCell ref="A454:E454"/>
    <mergeCell ref="A455:E455"/>
    <mergeCell ref="A457:E457"/>
    <mergeCell ref="H422:I422"/>
    <mergeCell ref="A424:E424"/>
    <mergeCell ref="A432:E432"/>
    <mergeCell ref="A434:E434"/>
    <mergeCell ref="A445:E445"/>
    <mergeCell ref="A446:G446"/>
    <mergeCell ref="A417:E417"/>
    <mergeCell ref="A418:E418"/>
    <mergeCell ref="A419:E419"/>
    <mergeCell ref="A420:E420"/>
    <mergeCell ref="A421:E421"/>
    <mergeCell ref="F422:G422"/>
    <mergeCell ref="A411:E411"/>
    <mergeCell ref="A412:E412"/>
    <mergeCell ref="A413:E413"/>
    <mergeCell ref="A414:E414"/>
    <mergeCell ref="A415:E415"/>
    <mergeCell ref="A416:E416"/>
    <mergeCell ref="A405:E405"/>
    <mergeCell ref="A406:E406"/>
    <mergeCell ref="A407:E407"/>
    <mergeCell ref="A408:E408"/>
    <mergeCell ref="A409:E409"/>
    <mergeCell ref="A410:E410"/>
    <mergeCell ref="A399:E399"/>
    <mergeCell ref="A400:E400"/>
    <mergeCell ref="A401:E401"/>
    <mergeCell ref="A402:E402"/>
    <mergeCell ref="A403:E403"/>
    <mergeCell ref="A404:E404"/>
    <mergeCell ref="A393:E393"/>
    <mergeCell ref="A394:E394"/>
    <mergeCell ref="A395:E395"/>
    <mergeCell ref="A396:E396"/>
    <mergeCell ref="A397:E397"/>
    <mergeCell ref="A398:E398"/>
    <mergeCell ref="A385:E385"/>
    <mergeCell ref="A386:E386"/>
    <mergeCell ref="A387:E387"/>
    <mergeCell ref="A390:E390"/>
    <mergeCell ref="A391:E391"/>
    <mergeCell ref="A392:E392"/>
    <mergeCell ref="A379:E379"/>
    <mergeCell ref="A380:E380"/>
    <mergeCell ref="A381:E381"/>
    <mergeCell ref="A382:E382"/>
    <mergeCell ref="A383:E383"/>
    <mergeCell ref="A384:E384"/>
    <mergeCell ref="A373:E373"/>
    <mergeCell ref="A374:E374"/>
    <mergeCell ref="A375:E375"/>
    <mergeCell ref="A376:E376"/>
    <mergeCell ref="A377:E377"/>
    <mergeCell ref="A378:E378"/>
    <mergeCell ref="A367:E367"/>
    <mergeCell ref="A368:E368"/>
    <mergeCell ref="A369:E369"/>
    <mergeCell ref="A370:E370"/>
    <mergeCell ref="A371:E371"/>
    <mergeCell ref="A372:E372"/>
    <mergeCell ref="A361:E361"/>
    <mergeCell ref="A362:E362"/>
    <mergeCell ref="A363:E363"/>
    <mergeCell ref="A364:E364"/>
    <mergeCell ref="A365:E365"/>
    <mergeCell ref="A366:E366"/>
    <mergeCell ref="A355:E355"/>
    <mergeCell ref="A356:E356"/>
    <mergeCell ref="A357:E357"/>
    <mergeCell ref="A358:E358"/>
    <mergeCell ref="A359:E359"/>
    <mergeCell ref="A360:E360"/>
    <mergeCell ref="A349:E349"/>
    <mergeCell ref="A350:E350"/>
    <mergeCell ref="A351:E351"/>
    <mergeCell ref="A352:E352"/>
    <mergeCell ref="A353:E353"/>
    <mergeCell ref="A354:E354"/>
    <mergeCell ref="A343:E343"/>
    <mergeCell ref="A344:E344"/>
    <mergeCell ref="A345:E345"/>
    <mergeCell ref="A346:E346"/>
    <mergeCell ref="A347:E347"/>
    <mergeCell ref="A348:E348"/>
    <mergeCell ref="A337:E337"/>
    <mergeCell ref="A338:E338"/>
    <mergeCell ref="A340:E340"/>
    <mergeCell ref="A341:E342"/>
    <mergeCell ref="F341:G341"/>
    <mergeCell ref="H341:I341"/>
    <mergeCell ref="A333:C333"/>
    <mergeCell ref="A334:C334"/>
    <mergeCell ref="A335:E335"/>
    <mergeCell ref="F335:G335"/>
    <mergeCell ref="H335:I335"/>
    <mergeCell ref="A336:E336"/>
    <mergeCell ref="A327:C327"/>
    <mergeCell ref="A329:I329"/>
    <mergeCell ref="A330:C331"/>
    <mergeCell ref="D330:F330"/>
    <mergeCell ref="G330:I330"/>
    <mergeCell ref="A332:C332"/>
    <mergeCell ref="D323:E323"/>
    <mergeCell ref="F323:G323"/>
    <mergeCell ref="H323:I323"/>
    <mergeCell ref="A324:C324"/>
    <mergeCell ref="A325:C325"/>
    <mergeCell ref="A326:C326"/>
    <mergeCell ref="A293:C293"/>
    <mergeCell ref="D293:E293"/>
    <mergeCell ref="F293:G293"/>
    <mergeCell ref="A320:G320"/>
    <mergeCell ref="A321:G321"/>
    <mergeCell ref="A322:G322"/>
    <mergeCell ref="A218:C218"/>
    <mergeCell ref="F219:G219"/>
    <mergeCell ref="F228:G228"/>
    <mergeCell ref="F236:G236"/>
    <mergeCell ref="A245:B245"/>
    <mergeCell ref="A269:B269"/>
    <mergeCell ref="A209:I209"/>
    <mergeCell ref="A210:E210"/>
    <mergeCell ref="F210:G210"/>
    <mergeCell ref="H210:I210"/>
    <mergeCell ref="A211:E211"/>
    <mergeCell ref="F213:G213"/>
    <mergeCell ref="H213:I213"/>
    <mergeCell ref="A201:C201"/>
    <mergeCell ref="A203:I203"/>
    <mergeCell ref="A204:F204"/>
    <mergeCell ref="A205:E205"/>
    <mergeCell ref="A206:E206"/>
    <mergeCell ref="A207:E207"/>
    <mergeCell ref="A185:E185"/>
    <mergeCell ref="A187:E187"/>
    <mergeCell ref="F187:G187"/>
    <mergeCell ref="H187:I187"/>
    <mergeCell ref="A188:E188"/>
    <mergeCell ref="F190:G190"/>
    <mergeCell ref="H190:I190"/>
    <mergeCell ref="A168:G168"/>
    <mergeCell ref="A169:G169"/>
    <mergeCell ref="A170:G170"/>
    <mergeCell ref="F171:G171"/>
    <mergeCell ref="H171:I171"/>
    <mergeCell ref="A184:E184"/>
    <mergeCell ref="F184:G184"/>
    <mergeCell ref="H184:I184"/>
    <mergeCell ref="A162:G162"/>
    <mergeCell ref="A163:G163"/>
    <mergeCell ref="A164:G164"/>
    <mergeCell ref="A165:G165"/>
    <mergeCell ref="A166:G166"/>
    <mergeCell ref="A167:G167"/>
    <mergeCell ref="A156:G156"/>
    <mergeCell ref="A157:G157"/>
    <mergeCell ref="A158:G158"/>
    <mergeCell ref="A159:G159"/>
    <mergeCell ref="A160:G160"/>
    <mergeCell ref="A161:G161"/>
    <mergeCell ref="A150:G150"/>
    <mergeCell ref="A151:G151"/>
    <mergeCell ref="A152:G152"/>
    <mergeCell ref="A153:G153"/>
    <mergeCell ref="A154:G154"/>
    <mergeCell ref="A155:G155"/>
    <mergeCell ref="A144:G144"/>
    <mergeCell ref="A145:G145"/>
    <mergeCell ref="A146:G146"/>
    <mergeCell ref="A147:G147"/>
    <mergeCell ref="A148:G148"/>
    <mergeCell ref="A149:G149"/>
    <mergeCell ref="A136:C136"/>
    <mergeCell ref="A137:C137"/>
    <mergeCell ref="A138:C138"/>
    <mergeCell ref="A140:D140"/>
    <mergeCell ref="A142:G142"/>
    <mergeCell ref="A143:G143"/>
    <mergeCell ref="A116:I116"/>
    <mergeCell ref="A117:I117"/>
    <mergeCell ref="E133:F133"/>
    <mergeCell ref="G133:I133"/>
    <mergeCell ref="A134:C134"/>
    <mergeCell ref="A135:C135"/>
    <mergeCell ref="A108:I108"/>
    <mergeCell ref="A110:I110"/>
    <mergeCell ref="A111:I111"/>
    <mergeCell ref="A113:I113"/>
    <mergeCell ref="A114:I114"/>
    <mergeCell ref="A115:I115"/>
    <mergeCell ref="A101:I101"/>
    <mergeCell ref="A102:I102"/>
    <mergeCell ref="A103:I103"/>
    <mergeCell ref="A104:I104"/>
    <mergeCell ref="A106:I106"/>
    <mergeCell ref="A107:I107"/>
    <mergeCell ref="A94:I94"/>
    <mergeCell ref="A95:I95"/>
    <mergeCell ref="A96:I96"/>
    <mergeCell ref="A97:I97"/>
    <mergeCell ref="A98:I98"/>
    <mergeCell ref="A100:I100"/>
    <mergeCell ref="A88:I88"/>
    <mergeCell ref="A89:I89"/>
    <mergeCell ref="A90:I90"/>
    <mergeCell ref="A91:I91"/>
    <mergeCell ref="A92:I92"/>
    <mergeCell ref="A93:I93"/>
    <mergeCell ref="A81:I81"/>
    <mergeCell ref="A82:I82"/>
    <mergeCell ref="A83:I83"/>
    <mergeCell ref="A84:I84"/>
    <mergeCell ref="A86:I86"/>
    <mergeCell ref="A87:I87"/>
    <mergeCell ref="A63:I63"/>
    <mergeCell ref="A64:I64"/>
    <mergeCell ref="A70:I70"/>
    <mergeCell ref="A72:I72"/>
    <mergeCell ref="A73:I73"/>
    <mergeCell ref="A80:I80"/>
    <mergeCell ref="A57:I57"/>
    <mergeCell ref="A58:I58"/>
    <mergeCell ref="A59:I59"/>
    <mergeCell ref="A60:I60"/>
    <mergeCell ref="A61:I61"/>
    <mergeCell ref="A62:I62"/>
    <mergeCell ref="A43:I43"/>
    <mergeCell ref="A51:I51"/>
    <mergeCell ref="A53:I53"/>
    <mergeCell ref="A54:I54"/>
    <mergeCell ref="A55:I55"/>
    <mergeCell ref="A56:I56"/>
    <mergeCell ref="A33:I33"/>
    <mergeCell ref="A34:I34"/>
    <mergeCell ref="A35:I35"/>
    <mergeCell ref="A40:I40"/>
    <mergeCell ref="A41:I41"/>
    <mergeCell ref="A42:I42"/>
    <mergeCell ref="A25:I25"/>
    <mergeCell ref="A27:I27"/>
    <mergeCell ref="A28:I28"/>
    <mergeCell ref="A30:I30"/>
    <mergeCell ref="A31:I31"/>
    <mergeCell ref="A32:I32"/>
    <mergeCell ref="A3:I3"/>
    <mergeCell ref="A4:I4"/>
    <mergeCell ref="A5:I5"/>
    <mergeCell ref="A7:I7"/>
    <mergeCell ref="A8:I8"/>
    <mergeCell ref="A12:I1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nhungdh</dc:creator>
  <cp:keywords/>
  <dc:description/>
  <cp:lastModifiedBy>Office</cp:lastModifiedBy>
  <dcterms:created xsi:type="dcterms:W3CDTF">2013-11-19T04:03:47Z</dcterms:created>
  <dcterms:modified xsi:type="dcterms:W3CDTF">2016-01-21T08:48:20Z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